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2.xml" ContentType="application/vnd.openxmlformats-officedocument.spreadsheetml.pivot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codeName="ThisWorkbook" defaultThemeVersion="166925"/>
  <mc:AlternateContent xmlns:mc="http://schemas.openxmlformats.org/markup-compatibility/2006">
    <mc:Choice Requires="x15">
      <x15ac:absPath xmlns:x15ac="http://schemas.microsoft.com/office/spreadsheetml/2010/11/ac" url="/Users/meaganlewis/Desktop/"/>
    </mc:Choice>
  </mc:AlternateContent>
  <xr:revisionPtr revIDLastSave="0" documentId="8_{698713B5-9A14-FF48-ABB6-7739F6D41D4E}" xr6:coauthVersionLast="47" xr6:coauthVersionMax="47" xr10:uidLastSave="{00000000-0000-0000-0000-000000000000}"/>
  <bookViews>
    <workbookView xWindow="800" yWindow="500" windowWidth="16760" windowHeight="16180" tabRatio="523" activeTab="2" xr2:uid="{F8F785B0-B680-40A5-AD61-1B42EB0EB083}"/>
  </bookViews>
  <sheets>
    <sheet name="Instructions" sheetId="5" r:id="rId1"/>
    <sheet name="SKUs" sheetId="7" r:id="rId2"/>
    <sheet name="Feature Compatibility" sheetId="10" r:id="rId3"/>
    <sheet name="Questionnaire" sheetId="2" r:id="rId4"/>
    <sheet name="New Products-Features Proposal" sheetId="6" r:id="rId5"/>
    <sheet name="Sheet1" sheetId="8" state="hidden" r:id="rId6"/>
    <sheet name="Data" sheetId="1" state="hidden" r:id="rId7"/>
    <sheet name="Pivot 1" sheetId="3" state="hidden" r:id="rId8"/>
    <sheet name="Expected future product types" sheetId="4" state="hidden" r:id="rId9"/>
  </sheets>
  <definedNames>
    <definedName name="Category_list">Categories[Category Name]</definedName>
    <definedName name="filter_start">Data!$AI$3</definedName>
    <definedName name="filtered_types">Data!$AI$4</definedName>
    <definedName name="Gypsum_Board">Data!$AI$4:$AI$21</definedName>
    <definedName name="num_answers">Data!$O$1</definedName>
    <definedName name="num_linkages">Data!$S$1</definedName>
    <definedName name="num_products">Data!$E$1</definedName>
    <definedName name="num_questions">Data!$J$1</definedName>
    <definedName name="Product_list">Products[Product Name]</definedName>
    <definedName name="Question_answers">Answers[Text]</definedName>
    <definedName name="question_topics">Questions[Question Topics]</definedName>
    <definedName name="TheCategory">Questionnaire!$C$4</definedName>
    <definedName name="TheProduct">Questionnaire!$C$7</definedName>
  </definedNames>
  <calcPr calcId="191029"/>
  <pivotCaches>
    <pivotCache cacheId="0" r:id="rId10"/>
    <pivotCache cacheId="1"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10" l="1"/>
  <c r="C8" i="10" a="1"/>
  <c r="C8" i="10" s="1"/>
  <c r="D8" i="10" s="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S39" i="1"/>
  <c r="T39" i="1" s="1"/>
  <c r="W39" i="1"/>
  <c r="X39" i="1"/>
  <c r="X43" i="1"/>
  <c r="W43" i="1"/>
  <c r="S43" i="1"/>
  <c r="V43" i="1" s="1"/>
  <c r="S42" i="1"/>
  <c r="T42" i="1" s="1"/>
  <c r="W42" i="1"/>
  <c r="X42" i="1"/>
  <c r="S41" i="1"/>
  <c r="V41" i="1" s="1"/>
  <c r="W41" i="1"/>
  <c r="X41" i="1"/>
  <c r="S40" i="1"/>
  <c r="T40" i="1" s="1"/>
  <c r="W40" i="1"/>
  <c r="X40" i="1"/>
  <c r="E10" i="8"/>
  <c r="E9" i="8"/>
  <c r="E8" i="8"/>
  <c r="E7" i="8"/>
  <c r="E6" i="8"/>
  <c r="E5" i="8"/>
  <c r="E4" i="8"/>
  <c r="B1" i="1"/>
  <c r="D10" i="10" l="1"/>
  <c r="B64" i="10"/>
  <c r="B29" i="10"/>
  <c r="B46" i="10"/>
  <c r="B8" i="10"/>
  <c r="B24" i="10"/>
  <c r="B40" i="10"/>
  <c r="B56" i="10"/>
  <c r="B30" i="10"/>
  <c r="D16" i="10"/>
  <c r="B25" i="10"/>
  <c r="B57" i="10"/>
  <c r="B45" i="10"/>
  <c r="B39" i="10"/>
  <c r="B26" i="10"/>
  <c r="B42" i="10"/>
  <c r="B58" i="10"/>
  <c r="B61" i="10"/>
  <c r="B23" i="10"/>
  <c r="B14" i="10"/>
  <c r="B55" i="10"/>
  <c r="B9" i="10"/>
  <c r="B41" i="10"/>
  <c r="B10" i="10"/>
  <c r="B11" i="10"/>
  <c r="B27" i="10"/>
  <c r="B43" i="10"/>
  <c r="B59" i="10"/>
  <c r="B12" i="10"/>
  <c r="B28" i="10"/>
  <c r="B44" i="10"/>
  <c r="B60" i="10"/>
  <c r="B13" i="10"/>
  <c r="B62" i="10"/>
  <c r="B15" i="10"/>
  <c r="B31" i="10"/>
  <c r="B47" i="10"/>
  <c r="B63" i="10"/>
  <c r="B16" i="10"/>
  <c r="B32" i="10"/>
  <c r="B48" i="10"/>
  <c r="B17" i="10"/>
  <c r="B33" i="10"/>
  <c r="B49" i="10"/>
  <c r="B65" i="10"/>
  <c r="B18" i="10"/>
  <c r="B34" i="10"/>
  <c r="B50" i="10"/>
  <c r="B66" i="10"/>
  <c r="B19" i="10"/>
  <c r="B35" i="10"/>
  <c r="B51" i="10"/>
  <c r="B67" i="10"/>
  <c r="B20" i="10"/>
  <c r="B36" i="10"/>
  <c r="B52" i="10"/>
  <c r="B68" i="10"/>
  <c r="B21" i="10"/>
  <c r="B37" i="10"/>
  <c r="B53" i="10"/>
  <c r="B69" i="10"/>
  <c r="B22" i="10"/>
  <c r="B38" i="10"/>
  <c r="B54" i="10"/>
  <c r="B70" i="10"/>
  <c r="D64" i="10"/>
  <c r="D58" i="10"/>
  <c r="D42" i="10"/>
  <c r="D57" i="10"/>
  <c r="D25" i="10"/>
  <c r="D56" i="10"/>
  <c r="D70" i="10"/>
  <c r="D54" i="10"/>
  <c r="D38" i="10"/>
  <c r="D22" i="10"/>
  <c r="D9" i="10"/>
  <c r="D24" i="10"/>
  <c r="D63" i="10"/>
  <c r="D15" i="10"/>
  <c r="D68" i="10"/>
  <c r="D48" i="10"/>
  <c r="D26" i="10"/>
  <c r="D41" i="10"/>
  <c r="D20" i="10"/>
  <c r="D67" i="10"/>
  <c r="D51" i="10"/>
  <c r="D35" i="10"/>
  <c r="D19" i="10"/>
  <c r="D40" i="10"/>
  <c r="D55" i="10"/>
  <c r="D39" i="10"/>
  <c r="D23" i="10"/>
  <c r="D69" i="10"/>
  <c r="D53" i="10"/>
  <c r="D37" i="10"/>
  <c r="D21" i="10"/>
  <c r="D52" i="10"/>
  <c r="D50" i="10"/>
  <c r="D34" i="10"/>
  <c r="D18" i="10"/>
  <c r="D62" i="10"/>
  <c r="D46" i="10"/>
  <c r="D30" i="10"/>
  <c r="D14" i="10"/>
  <c r="D36" i="10"/>
  <c r="D66" i="10"/>
  <c r="D65" i="10"/>
  <c r="D49" i="10"/>
  <c r="D33" i="10"/>
  <c r="D17" i="10"/>
  <c r="D32" i="10"/>
  <c r="D61" i="10"/>
  <c r="D45" i="10"/>
  <c r="D29" i="10"/>
  <c r="D13" i="10"/>
  <c r="D31" i="10"/>
  <c r="D60" i="10"/>
  <c r="D44" i="10"/>
  <c r="D28" i="10"/>
  <c r="D12" i="10"/>
  <c r="D47" i="10"/>
  <c r="D59" i="10"/>
  <c r="D43" i="10"/>
  <c r="D27" i="10"/>
  <c r="D11" i="10"/>
  <c r="V39" i="1"/>
  <c r="T43" i="1"/>
  <c r="T41" i="1"/>
  <c r="V42" i="1"/>
  <c r="V40" i="1"/>
  <c r="F6" i="8"/>
  <c r="F8" i="8"/>
  <c r="F7" i="8"/>
  <c r="F5" i="8"/>
  <c r="F9" i="8"/>
  <c r="F10" i="8"/>
  <c r="F4" i="8"/>
  <c r="S38" i="1"/>
  <c r="T38" i="1" s="1"/>
  <c r="W38" i="1"/>
  <c r="X38" i="1"/>
  <c r="F53" i="1"/>
  <c r="G53" i="1" s="1"/>
  <c r="S37" i="1"/>
  <c r="T37" i="1" s="1"/>
  <c r="W37" i="1"/>
  <c r="X37" i="1"/>
  <c r="C5" i="10" l="1"/>
  <c r="A3" i="10" s="1"/>
  <c r="V38" i="1"/>
  <c r="V37" i="1"/>
  <c r="S35" i="1" l="1"/>
  <c r="V35" i="1" s="1"/>
  <c r="W35" i="1"/>
  <c r="X35" i="1"/>
  <c r="T35" i="1" l="1"/>
  <c r="S33" i="1"/>
  <c r="T33" i="1" s="1"/>
  <c r="W33" i="1"/>
  <c r="X33" i="1"/>
  <c r="S31" i="1"/>
  <c r="T31" i="1" s="1"/>
  <c r="S32" i="1"/>
  <c r="T32" i="1" s="1"/>
  <c r="W31" i="1"/>
  <c r="W32" i="1"/>
  <c r="X31" i="1"/>
  <c r="X32" i="1"/>
  <c r="S30" i="1"/>
  <c r="T30" i="1" s="1"/>
  <c r="W30" i="1"/>
  <c r="X30" i="1"/>
  <c r="S414" i="1"/>
  <c r="T414" i="1" s="1"/>
  <c r="S415" i="1"/>
  <c r="T415" i="1" s="1"/>
  <c r="W414" i="1"/>
  <c r="W415" i="1"/>
  <c r="X414" i="1"/>
  <c r="X415" i="1"/>
  <c r="F59" i="1"/>
  <c r="G59" i="1" s="1"/>
  <c r="F60" i="1"/>
  <c r="G60" i="1" s="1"/>
  <c r="S25" i="1"/>
  <c r="T25" i="1" s="1"/>
  <c r="S416" i="1"/>
  <c r="T416" i="1" s="1"/>
  <c r="W25" i="1"/>
  <c r="W416" i="1"/>
  <c r="X25" i="1"/>
  <c r="X416" i="1"/>
  <c r="F61" i="1"/>
  <c r="G61" i="1" s="1"/>
  <c r="S413" i="1"/>
  <c r="V413" i="1" s="1"/>
  <c r="W413" i="1"/>
  <c r="X413" i="1"/>
  <c r="S24" i="1"/>
  <c r="T24" i="1" s="1"/>
  <c r="W24" i="1"/>
  <c r="X24" i="1"/>
  <c r="S407" i="1"/>
  <c r="T407" i="1" s="1"/>
  <c r="S408" i="1"/>
  <c r="V408" i="1" s="1"/>
  <c r="S409" i="1"/>
  <c r="T409" i="1" s="1"/>
  <c r="S410" i="1"/>
  <c r="V410" i="1" s="1"/>
  <c r="S411" i="1"/>
  <c r="V411" i="1" s="1"/>
  <c r="W407" i="1"/>
  <c r="W408" i="1"/>
  <c r="W409" i="1"/>
  <c r="W410" i="1"/>
  <c r="W411" i="1"/>
  <c r="X407" i="1"/>
  <c r="X408" i="1"/>
  <c r="X409" i="1"/>
  <c r="X410" i="1"/>
  <c r="X411" i="1"/>
  <c r="S406" i="1"/>
  <c r="T406" i="1" s="1"/>
  <c r="W406" i="1"/>
  <c r="X406" i="1"/>
  <c r="S423" i="1"/>
  <c r="T423" i="1" s="1"/>
  <c r="W423" i="1"/>
  <c r="X423" i="1"/>
  <c r="S26" i="1"/>
  <c r="T26" i="1" s="1"/>
  <c r="W26" i="1"/>
  <c r="X26" i="1"/>
  <c r="F65" i="1"/>
  <c r="G65" i="1" s="1"/>
  <c r="S417" i="1"/>
  <c r="V417" i="1" s="1"/>
  <c r="S418" i="1"/>
  <c r="V418" i="1" s="1"/>
  <c r="S419" i="1"/>
  <c r="V419" i="1" s="1"/>
  <c r="S420" i="1"/>
  <c r="T420" i="1" s="1"/>
  <c r="S421" i="1"/>
  <c r="T421" i="1" s="1"/>
  <c r="S422" i="1"/>
  <c r="V422" i="1" s="1"/>
  <c r="W417" i="1"/>
  <c r="W418" i="1"/>
  <c r="W419" i="1"/>
  <c r="W420" i="1"/>
  <c r="W421" i="1"/>
  <c r="W422" i="1"/>
  <c r="X417" i="1"/>
  <c r="X418" i="1"/>
  <c r="X419" i="1"/>
  <c r="X420" i="1"/>
  <c r="X421" i="1"/>
  <c r="X422" i="1"/>
  <c r="S148" i="1"/>
  <c r="V148" i="1" s="1"/>
  <c r="S149" i="1"/>
  <c r="V149" i="1" s="1"/>
  <c r="S150" i="1"/>
  <c r="V150" i="1" s="1"/>
  <c r="S151" i="1"/>
  <c r="V151" i="1" s="1"/>
  <c r="S152" i="1"/>
  <c r="T152" i="1" s="1"/>
  <c r="S153" i="1"/>
  <c r="T153" i="1" s="1"/>
  <c r="W148" i="1"/>
  <c r="W149" i="1"/>
  <c r="W150" i="1"/>
  <c r="W151" i="1"/>
  <c r="W152" i="1"/>
  <c r="W153" i="1"/>
  <c r="X148" i="1"/>
  <c r="X149" i="1"/>
  <c r="X150" i="1"/>
  <c r="X151" i="1"/>
  <c r="X152" i="1"/>
  <c r="X153" i="1"/>
  <c r="S132" i="1"/>
  <c r="V132" i="1" s="1"/>
  <c r="S135" i="1"/>
  <c r="V135" i="1" s="1"/>
  <c r="S138" i="1"/>
  <c r="V138" i="1" s="1"/>
  <c r="S143" i="1"/>
  <c r="V143" i="1" s="1"/>
  <c r="S144" i="1"/>
  <c r="T144" i="1" s="1"/>
  <c r="S147" i="1"/>
  <c r="T147" i="1" s="1"/>
  <c r="W132" i="1"/>
  <c r="W135" i="1"/>
  <c r="W138" i="1"/>
  <c r="W143" i="1"/>
  <c r="W144" i="1"/>
  <c r="W147" i="1"/>
  <c r="X132" i="1"/>
  <c r="X135" i="1"/>
  <c r="X138" i="1"/>
  <c r="X143" i="1"/>
  <c r="X144" i="1"/>
  <c r="X147" i="1"/>
  <c r="S131" i="1"/>
  <c r="T131" i="1" s="1"/>
  <c r="S134" i="1"/>
  <c r="T134" i="1" s="1"/>
  <c r="S137" i="1"/>
  <c r="T137" i="1" s="1"/>
  <c r="S141" i="1"/>
  <c r="T141" i="1" s="1"/>
  <c r="S142" i="1"/>
  <c r="V142" i="1" s="1"/>
  <c r="S146" i="1"/>
  <c r="T146" i="1" s="1"/>
  <c r="W131" i="1"/>
  <c r="W134" i="1"/>
  <c r="W137" i="1"/>
  <c r="W141" i="1"/>
  <c r="W142" i="1"/>
  <c r="W146" i="1"/>
  <c r="X131" i="1"/>
  <c r="X134" i="1"/>
  <c r="X137" i="1"/>
  <c r="X141" i="1"/>
  <c r="X142" i="1"/>
  <c r="X146" i="1"/>
  <c r="S130" i="1"/>
  <c r="V130" i="1" s="1"/>
  <c r="S133" i="1"/>
  <c r="V133" i="1" s="1"/>
  <c r="S136" i="1"/>
  <c r="V136" i="1" s="1"/>
  <c r="S139" i="1"/>
  <c r="T139" i="1" s="1"/>
  <c r="S140" i="1"/>
  <c r="T140" i="1" s="1"/>
  <c r="S145" i="1"/>
  <c r="T145" i="1" s="1"/>
  <c r="W130" i="1"/>
  <c r="W133" i="1"/>
  <c r="W136" i="1"/>
  <c r="W139" i="1"/>
  <c r="W140" i="1"/>
  <c r="W145" i="1"/>
  <c r="X130" i="1"/>
  <c r="X133" i="1"/>
  <c r="X136" i="1"/>
  <c r="X139" i="1"/>
  <c r="X140" i="1"/>
  <c r="X145" i="1"/>
  <c r="S122" i="1"/>
  <c r="V122" i="1" s="1"/>
  <c r="S123" i="1"/>
  <c r="V123" i="1" s="1"/>
  <c r="S124" i="1"/>
  <c r="V124" i="1" s="1"/>
  <c r="S125" i="1"/>
  <c r="V125" i="1" s="1"/>
  <c r="S126" i="1"/>
  <c r="V126" i="1" s="1"/>
  <c r="S127" i="1"/>
  <c r="T127" i="1" s="1"/>
  <c r="W122" i="1"/>
  <c r="W123" i="1"/>
  <c r="W124" i="1"/>
  <c r="W125" i="1"/>
  <c r="W126" i="1"/>
  <c r="W127" i="1"/>
  <c r="X122" i="1"/>
  <c r="X123" i="1"/>
  <c r="X124" i="1"/>
  <c r="X125" i="1"/>
  <c r="X126" i="1"/>
  <c r="X127" i="1"/>
  <c r="S116" i="1"/>
  <c r="T116" i="1" s="1"/>
  <c r="S117" i="1"/>
  <c r="T117" i="1" s="1"/>
  <c r="S118" i="1"/>
  <c r="T118" i="1" s="1"/>
  <c r="S119" i="1"/>
  <c r="T119" i="1" s="1"/>
  <c r="S120" i="1"/>
  <c r="T120" i="1" s="1"/>
  <c r="S121" i="1"/>
  <c r="T121" i="1" s="1"/>
  <c r="W116" i="1"/>
  <c r="W117" i="1"/>
  <c r="W118" i="1"/>
  <c r="W119" i="1"/>
  <c r="W120" i="1"/>
  <c r="W121" i="1"/>
  <c r="X116" i="1"/>
  <c r="X117" i="1"/>
  <c r="X118" i="1"/>
  <c r="X119" i="1"/>
  <c r="X120" i="1"/>
  <c r="X121" i="1"/>
  <c r="S114" i="1"/>
  <c r="V114" i="1" s="1"/>
  <c r="S115" i="1"/>
  <c r="T115" i="1" s="1"/>
  <c r="W114" i="1"/>
  <c r="W115" i="1"/>
  <c r="X114" i="1"/>
  <c r="X115" i="1"/>
  <c r="S104" i="1"/>
  <c r="V104" i="1" s="1"/>
  <c r="S105" i="1"/>
  <c r="V105" i="1" s="1"/>
  <c r="S106" i="1"/>
  <c r="T106" i="1" s="1"/>
  <c r="S107" i="1"/>
  <c r="V107" i="1" s="1"/>
  <c r="S108" i="1"/>
  <c r="T108" i="1" s="1"/>
  <c r="S109" i="1"/>
  <c r="T109" i="1" s="1"/>
  <c r="S110" i="1"/>
  <c r="V110" i="1" s="1"/>
  <c r="S111" i="1"/>
  <c r="V111" i="1" s="1"/>
  <c r="S112" i="1"/>
  <c r="T112" i="1" s="1"/>
  <c r="S113" i="1"/>
  <c r="V113" i="1" s="1"/>
  <c r="W104" i="1"/>
  <c r="W105" i="1"/>
  <c r="W106" i="1"/>
  <c r="W107" i="1"/>
  <c r="W108" i="1"/>
  <c r="W109" i="1"/>
  <c r="W110" i="1"/>
  <c r="W111" i="1"/>
  <c r="W112" i="1"/>
  <c r="W113" i="1"/>
  <c r="X104" i="1"/>
  <c r="X105" i="1"/>
  <c r="X106" i="1"/>
  <c r="X107" i="1"/>
  <c r="X108" i="1"/>
  <c r="X109" i="1"/>
  <c r="X110" i="1"/>
  <c r="X111" i="1"/>
  <c r="X112" i="1"/>
  <c r="X113" i="1"/>
  <c r="S28" i="1"/>
  <c r="T28" i="1" s="1"/>
  <c r="W28" i="1"/>
  <c r="X28" i="1"/>
  <c r="S57" i="1"/>
  <c r="T57" i="1" s="1"/>
  <c r="W57" i="1"/>
  <c r="X57" i="1"/>
  <c r="S56" i="1"/>
  <c r="T56" i="1" s="1"/>
  <c r="W56" i="1"/>
  <c r="X56" i="1"/>
  <c r="F4" i="1"/>
  <c r="G4" i="1" s="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8" i="1"/>
  <c r="G58" i="1" s="1"/>
  <c r="F54" i="1"/>
  <c r="G54" i="1" s="1"/>
  <c r="F55" i="1"/>
  <c r="G55" i="1" s="1"/>
  <c r="F56" i="1"/>
  <c r="G56" i="1" s="1"/>
  <c r="F57" i="1"/>
  <c r="G57" i="1" s="1"/>
  <c r="F62" i="1"/>
  <c r="G62" i="1" s="1"/>
  <c r="F63" i="1"/>
  <c r="G63" i="1" s="1"/>
  <c r="F64" i="1"/>
  <c r="G64" i="1" s="1"/>
  <c r="F66" i="1"/>
  <c r="G66" i="1" s="1"/>
  <c r="AI4" i="1" l="1" a="1"/>
  <c r="AI4" i="1" s="1"/>
  <c r="AJ4" i="1" s="1" a="1"/>
  <c r="AJ4" i="1" s="1"/>
  <c r="V33" i="1"/>
  <c r="V31" i="1"/>
  <c r="V32" i="1"/>
  <c r="V30" i="1"/>
  <c r="T148" i="1"/>
  <c r="T417" i="1"/>
  <c r="V416" i="1"/>
  <c r="T408" i="1"/>
  <c r="V414" i="1"/>
  <c r="V415" i="1"/>
  <c r="V25" i="1"/>
  <c r="T419" i="1"/>
  <c r="T413" i="1"/>
  <c r="V409" i="1"/>
  <c r="V24" i="1"/>
  <c r="T151" i="1"/>
  <c r="V420" i="1"/>
  <c r="V407" i="1"/>
  <c r="T411" i="1"/>
  <c r="T130" i="1"/>
  <c r="T410" i="1"/>
  <c r="T150" i="1"/>
  <c r="V406" i="1"/>
  <c r="V423" i="1"/>
  <c r="T418" i="1"/>
  <c r="T149" i="1"/>
  <c r="T422" i="1"/>
  <c r="V421" i="1"/>
  <c r="V26" i="1"/>
  <c r="T132" i="1"/>
  <c r="V145" i="1"/>
  <c r="T133" i="1"/>
  <c r="T138" i="1"/>
  <c r="V140" i="1"/>
  <c r="V153" i="1"/>
  <c r="T136" i="1"/>
  <c r="T124" i="1"/>
  <c r="V147" i="1"/>
  <c r="T142" i="1"/>
  <c r="T143" i="1"/>
  <c r="V141" i="1"/>
  <c r="V118" i="1"/>
  <c r="V134" i="1"/>
  <c r="T135" i="1"/>
  <c r="V139" i="1"/>
  <c r="V116" i="1"/>
  <c r="V152" i="1"/>
  <c r="T125" i="1"/>
  <c r="V137" i="1"/>
  <c r="T123" i="1"/>
  <c r="V131" i="1"/>
  <c r="V146" i="1"/>
  <c r="V119" i="1"/>
  <c r="V117" i="1"/>
  <c r="T122" i="1"/>
  <c r="V121" i="1"/>
  <c r="V106" i="1"/>
  <c r="V120" i="1"/>
  <c r="V144" i="1"/>
  <c r="V109" i="1"/>
  <c r="T114" i="1"/>
  <c r="T126" i="1"/>
  <c r="V112" i="1"/>
  <c r="V127" i="1"/>
  <c r="T110" i="1"/>
  <c r="T113" i="1"/>
  <c r="V115" i="1"/>
  <c r="T104" i="1"/>
  <c r="T107" i="1"/>
  <c r="V108" i="1"/>
  <c r="T111" i="1"/>
  <c r="T105" i="1"/>
  <c r="V28" i="1"/>
  <c r="V57" i="1"/>
  <c r="V56" i="1"/>
  <c r="X1" i="2" a="1"/>
  <c r="X1" i="2" s="1"/>
  <c r="S45" i="1" l="1"/>
  <c r="T45" i="1" s="1"/>
  <c r="S46" i="1"/>
  <c r="V46" i="1" s="1"/>
  <c r="W45" i="1"/>
  <c r="W46" i="1"/>
  <c r="X45" i="1"/>
  <c r="X46" i="1"/>
  <c r="S44" i="1"/>
  <c r="V44" i="1" s="1"/>
  <c r="W44" i="1"/>
  <c r="X44" i="1"/>
  <c r="V45" i="1" l="1"/>
  <c r="T46" i="1"/>
  <c r="T44" i="1"/>
  <c r="B343" i="2"/>
  <c r="B308" i="2"/>
  <c r="B273" i="2"/>
  <c r="B238" i="2"/>
  <c r="B203" i="2"/>
  <c r="B168" i="2"/>
  <c r="B133" i="2"/>
  <c r="B98" i="2"/>
  <c r="B28" i="2"/>
  <c r="C12" i="2"/>
  <c r="D7" i="2"/>
  <c r="S65" i="1"/>
  <c r="T65" i="1" s="1"/>
  <c r="W65" i="1"/>
  <c r="X65" i="1"/>
  <c r="S67" i="1"/>
  <c r="T67" i="1" s="1"/>
  <c r="W67" i="1"/>
  <c r="X67" i="1"/>
  <c r="S62" i="1"/>
  <c r="T62" i="1" s="1"/>
  <c r="W62" i="1"/>
  <c r="X62" i="1"/>
  <c r="S61" i="1"/>
  <c r="T61" i="1" s="1"/>
  <c r="W61" i="1"/>
  <c r="X61" i="1"/>
  <c r="S88" i="1"/>
  <c r="T88" i="1" s="1"/>
  <c r="S91" i="1"/>
  <c r="T91" i="1" s="1"/>
  <c r="S94" i="1"/>
  <c r="V94" i="1" s="1"/>
  <c r="S99" i="1"/>
  <c r="T99" i="1" s="1"/>
  <c r="S100" i="1"/>
  <c r="T100" i="1" s="1"/>
  <c r="S103" i="1"/>
  <c r="V103" i="1" s="1"/>
  <c r="W88" i="1"/>
  <c r="W91" i="1"/>
  <c r="W94" i="1"/>
  <c r="W99" i="1"/>
  <c r="W100" i="1"/>
  <c r="W103" i="1"/>
  <c r="X88" i="1"/>
  <c r="X91" i="1"/>
  <c r="X94" i="1"/>
  <c r="X99" i="1"/>
  <c r="X100" i="1"/>
  <c r="X103" i="1"/>
  <c r="S87" i="1"/>
  <c r="T87" i="1" s="1"/>
  <c r="S90" i="1"/>
  <c r="V90" i="1" s="1"/>
  <c r="S93" i="1"/>
  <c r="V93" i="1" s="1"/>
  <c r="S97" i="1"/>
  <c r="T97" i="1" s="1"/>
  <c r="S98" i="1"/>
  <c r="T98" i="1" s="1"/>
  <c r="S102" i="1"/>
  <c r="V102" i="1" s="1"/>
  <c r="W87" i="1"/>
  <c r="W90" i="1"/>
  <c r="W93" i="1"/>
  <c r="W97" i="1"/>
  <c r="W98" i="1"/>
  <c r="W102" i="1"/>
  <c r="X87" i="1"/>
  <c r="X90" i="1"/>
  <c r="X93" i="1"/>
  <c r="X97" i="1"/>
  <c r="X98" i="1"/>
  <c r="X102" i="1"/>
  <c r="S8" i="1"/>
  <c r="T8" i="1" s="1"/>
  <c r="S9" i="1"/>
  <c r="T9" i="1" s="1"/>
  <c r="W8" i="1"/>
  <c r="W9" i="1"/>
  <c r="X8" i="1"/>
  <c r="X9" i="1"/>
  <c r="S15" i="1"/>
  <c r="T15" i="1" s="1"/>
  <c r="S16" i="1"/>
  <c r="T16" i="1" s="1"/>
  <c r="S17" i="1"/>
  <c r="T17" i="1" s="1"/>
  <c r="W15" i="1"/>
  <c r="W16" i="1"/>
  <c r="W17" i="1"/>
  <c r="X15" i="1"/>
  <c r="X16" i="1"/>
  <c r="X17" i="1"/>
  <c r="S218" i="1"/>
  <c r="V218" i="1" s="1"/>
  <c r="W218" i="1"/>
  <c r="X218" i="1"/>
  <c r="S10" i="1"/>
  <c r="V10" i="1" s="1"/>
  <c r="W10" i="1"/>
  <c r="X10" i="1"/>
  <c r="S12" i="1"/>
  <c r="W12" i="1"/>
  <c r="X12" i="1"/>
  <c r="S11" i="1"/>
  <c r="T11" i="1" s="1"/>
  <c r="W11" i="1"/>
  <c r="X11" i="1"/>
  <c r="T12" i="1" l="1"/>
  <c r="V67" i="1"/>
  <c r="V65" i="1"/>
  <c r="V62" i="1"/>
  <c r="V61" i="1"/>
  <c r="V99" i="1"/>
  <c r="V91" i="1"/>
  <c r="V87" i="1"/>
  <c r="T103" i="1"/>
  <c r="V88" i="1"/>
  <c r="V100" i="1"/>
  <c r="T102" i="1"/>
  <c r="T94" i="1"/>
  <c r="V98" i="1"/>
  <c r="V97" i="1"/>
  <c r="T93" i="1"/>
  <c r="T90" i="1"/>
  <c r="V9" i="1"/>
  <c r="V8" i="1"/>
  <c r="V17" i="1"/>
  <c r="V16" i="1"/>
  <c r="V15" i="1"/>
  <c r="T218" i="1"/>
  <c r="T10" i="1"/>
  <c r="V12" i="1"/>
  <c r="V11" i="1"/>
  <c r="S20" i="1"/>
  <c r="T20" i="1" s="1"/>
  <c r="S21" i="1"/>
  <c r="T21" i="1" s="1"/>
  <c r="W20" i="1"/>
  <c r="W21" i="1"/>
  <c r="X20" i="1"/>
  <c r="X21" i="1"/>
  <c r="S19" i="1"/>
  <c r="T19" i="1" s="1"/>
  <c r="W19" i="1"/>
  <c r="X19" i="1"/>
  <c r="S27" i="1"/>
  <c r="V27" i="1" s="1"/>
  <c r="W27" i="1"/>
  <c r="X27" i="1"/>
  <c r="S13" i="1"/>
  <c r="V13" i="1" s="1"/>
  <c r="W13" i="1"/>
  <c r="X13" i="1"/>
  <c r="S7" i="1"/>
  <c r="V7" i="1" s="1"/>
  <c r="W7" i="1"/>
  <c r="X7" i="1"/>
  <c r="S29" i="1"/>
  <c r="V29" i="1" s="1"/>
  <c r="W29" i="1"/>
  <c r="X29" i="1"/>
  <c r="S34" i="1"/>
  <c r="V34" i="1" s="1"/>
  <c r="W34" i="1"/>
  <c r="X34" i="1"/>
  <c r="S36" i="1"/>
  <c r="V36" i="1" s="1"/>
  <c r="W36" i="1"/>
  <c r="X36" i="1"/>
  <c r="S424" i="1"/>
  <c r="V424" i="1" s="1"/>
  <c r="W424" i="1"/>
  <c r="X424" i="1"/>
  <c r="S308" i="1"/>
  <c r="V308" i="1" s="1"/>
  <c r="S251" i="1"/>
  <c r="V251" i="1" s="1"/>
  <c r="S252" i="1"/>
  <c r="V252" i="1" s="1"/>
  <c r="S253" i="1"/>
  <c r="V253" i="1" s="1"/>
  <c r="S254" i="1"/>
  <c r="V254" i="1" s="1"/>
  <c r="S255" i="1"/>
  <c r="V255" i="1" s="1"/>
  <c r="S256" i="1"/>
  <c r="V256" i="1" s="1"/>
  <c r="S257" i="1"/>
  <c r="V257" i="1" s="1"/>
  <c r="S258" i="1"/>
  <c r="V258" i="1" s="1"/>
  <c r="S402" i="1"/>
  <c r="V402" i="1" s="1"/>
  <c r="S403" i="1"/>
  <c r="V403" i="1" s="1"/>
  <c r="S96" i="1"/>
  <c r="V96" i="1" s="1"/>
  <c r="S297" i="1"/>
  <c r="V297" i="1" s="1"/>
  <c r="S182" i="1"/>
  <c r="V182" i="1" s="1"/>
  <c r="S298" i="1"/>
  <c r="V298" i="1" s="1"/>
  <c r="S183" i="1"/>
  <c r="V183" i="1" s="1"/>
  <c r="S184" i="1"/>
  <c r="V184" i="1" s="1"/>
  <c r="S185" i="1"/>
  <c r="V185" i="1" s="1"/>
  <c r="S274" i="1"/>
  <c r="V274" i="1" s="1"/>
  <c r="S299" i="1"/>
  <c r="V299" i="1" s="1"/>
  <c r="S342" i="1"/>
  <c r="V342" i="1" s="1"/>
  <c r="S343" i="1"/>
  <c r="V343" i="1" s="1"/>
  <c r="S344" i="1"/>
  <c r="V344" i="1" s="1"/>
  <c r="S345" i="1"/>
  <c r="V345" i="1" s="1"/>
  <c r="S380" i="1"/>
  <c r="V380" i="1" s="1"/>
  <c r="S381" i="1"/>
  <c r="V381" i="1" s="1"/>
  <c r="S382" i="1"/>
  <c r="V382" i="1" s="1"/>
  <c r="S383" i="1"/>
  <c r="V383" i="1" s="1"/>
  <c r="S384" i="1"/>
  <c r="V384" i="1" s="1"/>
  <c r="S316" i="1"/>
  <c r="V316" i="1" s="1"/>
  <c r="W308" i="1"/>
  <c r="W251" i="1"/>
  <c r="W252" i="1"/>
  <c r="W253" i="1"/>
  <c r="W254" i="1"/>
  <c r="W255" i="1"/>
  <c r="W256" i="1"/>
  <c r="W257" i="1"/>
  <c r="W258" i="1"/>
  <c r="W402" i="1"/>
  <c r="W403" i="1"/>
  <c r="W96" i="1"/>
  <c r="W297" i="1"/>
  <c r="W182" i="1"/>
  <c r="W298" i="1"/>
  <c r="W183" i="1"/>
  <c r="W184" i="1"/>
  <c r="W185" i="1"/>
  <c r="W274" i="1"/>
  <c r="W299" i="1"/>
  <c r="W342" i="1"/>
  <c r="W343" i="1"/>
  <c r="W344" i="1"/>
  <c r="W345" i="1"/>
  <c r="W380" i="1"/>
  <c r="W381" i="1"/>
  <c r="W382" i="1"/>
  <c r="W383" i="1"/>
  <c r="W384" i="1"/>
  <c r="W316" i="1"/>
  <c r="X308" i="1"/>
  <c r="X251" i="1"/>
  <c r="X252" i="1"/>
  <c r="X253" i="1"/>
  <c r="X254" i="1"/>
  <c r="X255" i="1"/>
  <c r="X256" i="1"/>
  <c r="X257" i="1"/>
  <c r="X258" i="1"/>
  <c r="X402" i="1"/>
  <c r="X403" i="1"/>
  <c r="X96" i="1"/>
  <c r="X297" i="1"/>
  <c r="X182" i="1"/>
  <c r="X298" i="1"/>
  <c r="X183" i="1"/>
  <c r="X184" i="1"/>
  <c r="X185" i="1"/>
  <c r="X274" i="1"/>
  <c r="X299" i="1"/>
  <c r="X342" i="1"/>
  <c r="X343" i="1"/>
  <c r="X344" i="1"/>
  <c r="X345" i="1"/>
  <c r="X380" i="1"/>
  <c r="X381" i="1"/>
  <c r="X382" i="1"/>
  <c r="X383" i="1"/>
  <c r="X384" i="1"/>
  <c r="X316" i="1"/>
  <c r="S307" i="1"/>
  <c r="V307" i="1" s="1"/>
  <c r="S243" i="1"/>
  <c r="V243" i="1" s="1"/>
  <c r="S244" i="1"/>
  <c r="V244" i="1" s="1"/>
  <c r="S245" i="1"/>
  <c r="V245" i="1" s="1"/>
  <c r="S246" i="1"/>
  <c r="V246" i="1" s="1"/>
  <c r="S247" i="1"/>
  <c r="V247" i="1" s="1"/>
  <c r="S248" i="1"/>
  <c r="V248" i="1" s="1"/>
  <c r="S249" i="1"/>
  <c r="V249" i="1" s="1"/>
  <c r="S250" i="1"/>
  <c r="V250" i="1" s="1"/>
  <c r="S400" i="1"/>
  <c r="V400" i="1" s="1"/>
  <c r="S401" i="1"/>
  <c r="V401" i="1" s="1"/>
  <c r="S95" i="1"/>
  <c r="V95" i="1" s="1"/>
  <c r="S294" i="1"/>
  <c r="V294" i="1" s="1"/>
  <c r="S178" i="1"/>
  <c r="V178" i="1" s="1"/>
  <c r="S295" i="1"/>
  <c r="V295" i="1" s="1"/>
  <c r="S179" i="1"/>
  <c r="V179" i="1" s="1"/>
  <c r="S180" i="1"/>
  <c r="V180" i="1" s="1"/>
  <c r="S181" i="1"/>
  <c r="V181" i="1" s="1"/>
  <c r="S273" i="1"/>
  <c r="V273" i="1" s="1"/>
  <c r="S296" i="1"/>
  <c r="V296" i="1" s="1"/>
  <c r="S338" i="1"/>
  <c r="V338" i="1" s="1"/>
  <c r="S339" i="1"/>
  <c r="V339" i="1" s="1"/>
  <c r="S340" i="1"/>
  <c r="V340" i="1" s="1"/>
  <c r="S341" i="1"/>
  <c r="V341" i="1" s="1"/>
  <c r="S375" i="1"/>
  <c r="V375" i="1" s="1"/>
  <c r="S376" i="1"/>
  <c r="V376" i="1" s="1"/>
  <c r="S377" i="1"/>
  <c r="V377" i="1" s="1"/>
  <c r="S378" i="1"/>
  <c r="V378" i="1" s="1"/>
  <c r="S379" i="1"/>
  <c r="V379" i="1" s="1"/>
  <c r="S315" i="1"/>
  <c r="V315" i="1" s="1"/>
  <c r="W307" i="1"/>
  <c r="W243" i="1"/>
  <c r="W244" i="1"/>
  <c r="W245" i="1"/>
  <c r="W246" i="1"/>
  <c r="W247" i="1"/>
  <c r="W248" i="1"/>
  <c r="W249" i="1"/>
  <c r="W250" i="1"/>
  <c r="W400" i="1"/>
  <c r="W401" i="1"/>
  <c r="W95" i="1"/>
  <c r="W294" i="1"/>
  <c r="W178" i="1"/>
  <c r="W295" i="1"/>
  <c r="W179" i="1"/>
  <c r="W180" i="1"/>
  <c r="W181" i="1"/>
  <c r="W273" i="1"/>
  <c r="W296" i="1"/>
  <c r="W338" i="1"/>
  <c r="W339" i="1"/>
  <c r="W340" i="1"/>
  <c r="W341" i="1"/>
  <c r="W375" i="1"/>
  <c r="W376" i="1"/>
  <c r="W377" i="1"/>
  <c r="W378" i="1"/>
  <c r="W379" i="1"/>
  <c r="W315" i="1"/>
  <c r="X307" i="1"/>
  <c r="X243" i="1"/>
  <c r="X244" i="1"/>
  <c r="X245" i="1"/>
  <c r="X246" i="1"/>
  <c r="X247" i="1"/>
  <c r="X248" i="1"/>
  <c r="X249" i="1"/>
  <c r="X250" i="1"/>
  <c r="X400" i="1"/>
  <c r="X401" i="1"/>
  <c r="X95" i="1"/>
  <c r="X294" i="1"/>
  <c r="X178" i="1"/>
  <c r="X295" i="1"/>
  <c r="X179" i="1"/>
  <c r="X180" i="1"/>
  <c r="X181" i="1"/>
  <c r="X273" i="1"/>
  <c r="X296" i="1"/>
  <c r="X338" i="1"/>
  <c r="X339" i="1"/>
  <c r="X340" i="1"/>
  <c r="X341" i="1"/>
  <c r="X375" i="1"/>
  <c r="X376" i="1"/>
  <c r="X377" i="1"/>
  <c r="X378" i="1"/>
  <c r="X379" i="1"/>
  <c r="X315" i="1"/>
  <c r="S309" i="1"/>
  <c r="V309" i="1" s="1"/>
  <c r="S259" i="1"/>
  <c r="V259" i="1" s="1"/>
  <c r="S260" i="1"/>
  <c r="V260" i="1" s="1"/>
  <c r="S261" i="1"/>
  <c r="V261" i="1" s="1"/>
  <c r="S262" i="1"/>
  <c r="V262" i="1" s="1"/>
  <c r="S263" i="1"/>
  <c r="V263" i="1" s="1"/>
  <c r="S264" i="1"/>
  <c r="V264" i="1" s="1"/>
  <c r="S265" i="1"/>
  <c r="V265" i="1" s="1"/>
  <c r="S266" i="1"/>
  <c r="V266" i="1" s="1"/>
  <c r="S404" i="1"/>
  <c r="V404" i="1" s="1"/>
  <c r="S405" i="1"/>
  <c r="V405" i="1" s="1"/>
  <c r="S101" i="1"/>
  <c r="V101" i="1" s="1"/>
  <c r="S300" i="1"/>
  <c r="V300" i="1" s="1"/>
  <c r="S186" i="1"/>
  <c r="V186" i="1" s="1"/>
  <c r="S301" i="1"/>
  <c r="V301" i="1" s="1"/>
  <c r="S187" i="1"/>
  <c r="V187" i="1" s="1"/>
  <c r="S188" i="1"/>
  <c r="V188" i="1" s="1"/>
  <c r="S189" i="1"/>
  <c r="V189" i="1" s="1"/>
  <c r="S275" i="1"/>
  <c r="V275" i="1" s="1"/>
  <c r="S302" i="1"/>
  <c r="V302" i="1" s="1"/>
  <c r="S346" i="1"/>
  <c r="V346" i="1" s="1"/>
  <c r="S347" i="1"/>
  <c r="V347" i="1" s="1"/>
  <c r="S348" i="1"/>
  <c r="V348" i="1" s="1"/>
  <c r="S349" i="1"/>
  <c r="V349" i="1" s="1"/>
  <c r="S385" i="1"/>
  <c r="V385" i="1" s="1"/>
  <c r="S386" i="1"/>
  <c r="V386" i="1" s="1"/>
  <c r="S387" i="1"/>
  <c r="V387" i="1" s="1"/>
  <c r="S388" i="1"/>
  <c r="V388" i="1" s="1"/>
  <c r="S389" i="1"/>
  <c r="V389" i="1" s="1"/>
  <c r="S317" i="1"/>
  <c r="V317" i="1" s="1"/>
  <c r="W309" i="1"/>
  <c r="W259" i="1"/>
  <c r="W260" i="1"/>
  <c r="W261" i="1"/>
  <c r="W262" i="1"/>
  <c r="W263" i="1"/>
  <c r="W264" i="1"/>
  <c r="W265" i="1"/>
  <c r="W266" i="1"/>
  <c r="W404" i="1"/>
  <c r="W405" i="1"/>
  <c r="W101" i="1"/>
  <c r="W300" i="1"/>
  <c r="W186" i="1"/>
  <c r="W301" i="1"/>
  <c r="W187" i="1"/>
  <c r="W188" i="1"/>
  <c r="W189" i="1"/>
  <c r="W275" i="1"/>
  <c r="W302" i="1"/>
  <c r="W346" i="1"/>
  <c r="W347" i="1"/>
  <c r="W348" i="1"/>
  <c r="W349" i="1"/>
  <c r="W385" i="1"/>
  <c r="W386" i="1"/>
  <c r="W387" i="1"/>
  <c r="W388" i="1"/>
  <c r="W389" i="1"/>
  <c r="W317" i="1"/>
  <c r="X309" i="1"/>
  <c r="X259" i="1"/>
  <c r="X260" i="1"/>
  <c r="X261" i="1"/>
  <c r="X262" i="1"/>
  <c r="X263" i="1"/>
  <c r="X264" i="1"/>
  <c r="X265" i="1"/>
  <c r="X266" i="1"/>
  <c r="X404" i="1"/>
  <c r="X405" i="1"/>
  <c r="X101" i="1"/>
  <c r="X300" i="1"/>
  <c r="X186" i="1"/>
  <c r="X301" i="1"/>
  <c r="X187" i="1"/>
  <c r="X188" i="1"/>
  <c r="X189" i="1"/>
  <c r="X275" i="1"/>
  <c r="X302" i="1"/>
  <c r="X346" i="1"/>
  <c r="X347" i="1"/>
  <c r="X348" i="1"/>
  <c r="X349" i="1"/>
  <c r="X385" i="1"/>
  <c r="X386" i="1"/>
  <c r="X387" i="1"/>
  <c r="X388" i="1"/>
  <c r="X389" i="1"/>
  <c r="X317" i="1"/>
  <c r="S306" i="1"/>
  <c r="V306" i="1" s="1"/>
  <c r="S235" i="1"/>
  <c r="V235" i="1" s="1"/>
  <c r="S236" i="1"/>
  <c r="V236" i="1" s="1"/>
  <c r="S237" i="1"/>
  <c r="V237" i="1" s="1"/>
  <c r="S238" i="1"/>
  <c r="V238" i="1" s="1"/>
  <c r="S239" i="1"/>
  <c r="V239" i="1" s="1"/>
  <c r="S240" i="1"/>
  <c r="V240" i="1" s="1"/>
  <c r="S241" i="1"/>
  <c r="V241" i="1" s="1"/>
  <c r="S242" i="1"/>
  <c r="V242" i="1" s="1"/>
  <c r="S398" i="1"/>
  <c r="V398" i="1" s="1"/>
  <c r="S399" i="1"/>
  <c r="V399" i="1" s="1"/>
  <c r="S92" i="1"/>
  <c r="V92" i="1" s="1"/>
  <c r="S291" i="1"/>
  <c r="V291" i="1" s="1"/>
  <c r="S174" i="1"/>
  <c r="V174" i="1" s="1"/>
  <c r="S292" i="1"/>
  <c r="V292" i="1" s="1"/>
  <c r="S175" i="1"/>
  <c r="V175" i="1" s="1"/>
  <c r="S176" i="1"/>
  <c r="V176" i="1" s="1"/>
  <c r="S177" i="1"/>
  <c r="V177" i="1" s="1"/>
  <c r="S272" i="1"/>
  <c r="V272" i="1" s="1"/>
  <c r="S293" i="1"/>
  <c r="V293" i="1" s="1"/>
  <c r="S334" i="1"/>
  <c r="V334" i="1" s="1"/>
  <c r="S335" i="1"/>
  <c r="V335" i="1" s="1"/>
  <c r="S336" i="1"/>
  <c r="V336" i="1" s="1"/>
  <c r="S337" i="1"/>
  <c r="V337" i="1" s="1"/>
  <c r="S370" i="1"/>
  <c r="V370" i="1" s="1"/>
  <c r="S371" i="1"/>
  <c r="V371" i="1" s="1"/>
  <c r="S372" i="1"/>
  <c r="V372" i="1" s="1"/>
  <c r="S373" i="1"/>
  <c r="V373" i="1" s="1"/>
  <c r="S374" i="1"/>
  <c r="V374" i="1" s="1"/>
  <c r="S314" i="1"/>
  <c r="V314" i="1" s="1"/>
  <c r="W306" i="1"/>
  <c r="W235" i="1"/>
  <c r="W236" i="1"/>
  <c r="W237" i="1"/>
  <c r="W238" i="1"/>
  <c r="W239" i="1"/>
  <c r="W240" i="1"/>
  <c r="W241" i="1"/>
  <c r="W242" i="1"/>
  <c r="W398" i="1"/>
  <c r="W399" i="1"/>
  <c r="W92" i="1"/>
  <c r="W291" i="1"/>
  <c r="W174" i="1"/>
  <c r="W292" i="1"/>
  <c r="W175" i="1"/>
  <c r="W176" i="1"/>
  <c r="W177" i="1"/>
  <c r="W272" i="1"/>
  <c r="W293" i="1"/>
  <c r="W334" i="1"/>
  <c r="W335" i="1"/>
  <c r="W336" i="1"/>
  <c r="W337" i="1"/>
  <c r="W370" i="1"/>
  <c r="W371" i="1"/>
  <c r="W372" i="1"/>
  <c r="W373" i="1"/>
  <c r="W374" i="1"/>
  <c r="W314" i="1"/>
  <c r="X306" i="1"/>
  <c r="X235" i="1"/>
  <c r="X236" i="1"/>
  <c r="X237" i="1"/>
  <c r="X238" i="1"/>
  <c r="X239" i="1"/>
  <c r="X240" i="1"/>
  <c r="X241" i="1"/>
  <c r="X242" i="1"/>
  <c r="X398" i="1"/>
  <c r="X399" i="1"/>
  <c r="X92" i="1"/>
  <c r="X291" i="1"/>
  <c r="X174" i="1"/>
  <c r="X292" i="1"/>
  <c r="X175" i="1"/>
  <c r="X176" i="1"/>
  <c r="X177" i="1"/>
  <c r="X272" i="1"/>
  <c r="X293" i="1"/>
  <c r="X334" i="1"/>
  <c r="X335" i="1"/>
  <c r="X336" i="1"/>
  <c r="X337" i="1"/>
  <c r="X370" i="1"/>
  <c r="X371" i="1"/>
  <c r="X372" i="1"/>
  <c r="X373" i="1"/>
  <c r="X374" i="1"/>
  <c r="X314" i="1"/>
  <c r="S227" i="1"/>
  <c r="V227" i="1" s="1"/>
  <c r="S228" i="1"/>
  <c r="V228" i="1" s="1"/>
  <c r="S229" i="1"/>
  <c r="V229" i="1" s="1"/>
  <c r="S230" i="1"/>
  <c r="V230" i="1" s="1"/>
  <c r="S231" i="1"/>
  <c r="V231" i="1" s="1"/>
  <c r="S232" i="1"/>
  <c r="V232" i="1" s="1"/>
  <c r="S233" i="1"/>
  <c r="V233" i="1" s="1"/>
  <c r="S234" i="1"/>
  <c r="V234" i="1" s="1"/>
  <c r="S397" i="1"/>
  <c r="V397" i="1" s="1"/>
  <c r="S89" i="1"/>
  <c r="V89" i="1" s="1"/>
  <c r="S288" i="1"/>
  <c r="T288" i="1" s="1"/>
  <c r="S289" i="1"/>
  <c r="V289" i="1" s="1"/>
  <c r="S171" i="1"/>
  <c r="V171" i="1" s="1"/>
  <c r="S172" i="1"/>
  <c r="V172" i="1" s="1"/>
  <c r="S173" i="1"/>
  <c r="V173" i="1" s="1"/>
  <c r="S271" i="1"/>
  <c r="V271" i="1" s="1"/>
  <c r="S290" i="1"/>
  <c r="V290" i="1" s="1"/>
  <c r="S330" i="1"/>
  <c r="V330" i="1" s="1"/>
  <c r="S331" i="1"/>
  <c r="V331" i="1" s="1"/>
  <c r="S332" i="1"/>
  <c r="V332" i="1" s="1"/>
  <c r="S333" i="1"/>
  <c r="V333" i="1" s="1"/>
  <c r="S365" i="1"/>
  <c r="V365" i="1" s="1"/>
  <c r="S366" i="1"/>
  <c r="V366" i="1" s="1"/>
  <c r="S367" i="1"/>
  <c r="V367" i="1" s="1"/>
  <c r="S368" i="1"/>
  <c r="V368" i="1" s="1"/>
  <c r="S369" i="1"/>
  <c r="V369" i="1" s="1"/>
  <c r="S313" i="1"/>
  <c r="V313" i="1" s="1"/>
  <c r="W227" i="1"/>
  <c r="W228" i="1"/>
  <c r="W229" i="1"/>
  <c r="W230" i="1"/>
  <c r="W231" i="1"/>
  <c r="W232" i="1"/>
  <c r="W233" i="1"/>
  <c r="W234" i="1"/>
  <c r="W397" i="1"/>
  <c r="W89" i="1"/>
  <c r="W288" i="1"/>
  <c r="W289" i="1"/>
  <c r="W171" i="1"/>
  <c r="W172" i="1"/>
  <c r="W173" i="1"/>
  <c r="W271" i="1"/>
  <c r="W290" i="1"/>
  <c r="W330" i="1"/>
  <c r="W331" i="1"/>
  <c r="W332" i="1"/>
  <c r="W333" i="1"/>
  <c r="W365" i="1"/>
  <c r="W366" i="1"/>
  <c r="W367" i="1"/>
  <c r="W368" i="1"/>
  <c r="W369" i="1"/>
  <c r="W313" i="1"/>
  <c r="X227" i="1"/>
  <c r="X228" i="1"/>
  <c r="X229" i="1"/>
  <c r="X230" i="1"/>
  <c r="X231" i="1"/>
  <c r="X232" i="1"/>
  <c r="X233" i="1"/>
  <c r="X234" i="1"/>
  <c r="X397" i="1"/>
  <c r="X89" i="1"/>
  <c r="X288" i="1"/>
  <c r="X289" i="1"/>
  <c r="X171" i="1"/>
  <c r="X172" i="1"/>
  <c r="X173" i="1"/>
  <c r="X271" i="1"/>
  <c r="X290" i="1"/>
  <c r="X330" i="1"/>
  <c r="X331" i="1"/>
  <c r="X332" i="1"/>
  <c r="X333" i="1"/>
  <c r="X365" i="1"/>
  <c r="X366" i="1"/>
  <c r="X367" i="1"/>
  <c r="X368" i="1"/>
  <c r="X369" i="1"/>
  <c r="X313" i="1"/>
  <c r="S305" i="1"/>
  <c r="V305" i="1" s="1"/>
  <c r="W305" i="1"/>
  <c r="X305" i="1"/>
  <c r="S304" i="1"/>
  <c r="V304" i="1" s="1"/>
  <c r="S219" i="1"/>
  <c r="V219" i="1" s="1"/>
  <c r="S220" i="1"/>
  <c r="V220" i="1" s="1"/>
  <c r="S221" i="1"/>
  <c r="V221" i="1" s="1"/>
  <c r="S222" i="1"/>
  <c r="V222" i="1" s="1"/>
  <c r="S223" i="1"/>
  <c r="V223" i="1" s="1"/>
  <c r="S224" i="1"/>
  <c r="V224" i="1" s="1"/>
  <c r="S225" i="1"/>
  <c r="V225" i="1" s="1"/>
  <c r="S226" i="1"/>
  <c r="V226" i="1" s="1"/>
  <c r="S395" i="1"/>
  <c r="V395" i="1" s="1"/>
  <c r="S86" i="1"/>
  <c r="V86" i="1" s="1"/>
  <c r="S285" i="1"/>
  <c r="V285" i="1" s="1"/>
  <c r="S286" i="1"/>
  <c r="V286" i="1" s="1"/>
  <c r="S167" i="1"/>
  <c r="V167" i="1" s="1"/>
  <c r="S168" i="1"/>
  <c r="V168" i="1" s="1"/>
  <c r="S169" i="1"/>
  <c r="V169" i="1" s="1"/>
  <c r="S270" i="1"/>
  <c r="V270" i="1" s="1"/>
  <c r="S287" i="1"/>
  <c r="V287" i="1" s="1"/>
  <c r="S326" i="1"/>
  <c r="V326" i="1" s="1"/>
  <c r="S327" i="1"/>
  <c r="V327" i="1" s="1"/>
  <c r="S328" i="1"/>
  <c r="V328" i="1" s="1"/>
  <c r="S329" i="1"/>
  <c r="V329" i="1" s="1"/>
  <c r="S360" i="1"/>
  <c r="V360" i="1" s="1"/>
  <c r="S361" i="1"/>
  <c r="V361" i="1" s="1"/>
  <c r="S362" i="1"/>
  <c r="V362" i="1" s="1"/>
  <c r="S363" i="1"/>
  <c r="V363" i="1" s="1"/>
  <c r="S364" i="1"/>
  <c r="V364" i="1" s="1"/>
  <c r="S312" i="1"/>
  <c r="V312" i="1" s="1"/>
  <c r="W304" i="1"/>
  <c r="W219" i="1"/>
  <c r="W220" i="1"/>
  <c r="W221" i="1"/>
  <c r="W222" i="1"/>
  <c r="W223" i="1"/>
  <c r="W224" i="1"/>
  <c r="W225" i="1"/>
  <c r="W226" i="1"/>
  <c r="W395" i="1"/>
  <c r="W86" i="1"/>
  <c r="W285" i="1"/>
  <c r="W286" i="1"/>
  <c r="W167" i="1"/>
  <c r="W168" i="1"/>
  <c r="W169" i="1"/>
  <c r="W270" i="1"/>
  <c r="W287" i="1"/>
  <c r="W326" i="1"/>
  <c r="W327" i="1"/>
  <c r="W328" i="1"/>
  <c r="W329" i="1"/>
  <c r="W360" i="1"/>
  <c r="W361" i="1"/>
  <c r="W362" i="1"/>
  <c r="W363" i="1"/>
  <c r="W364" i="1"/>
  <c r="W312" i="1"/>
  <c r="X304" i="1"/>
  <c r="X219" i="1"/>
  <c r="X220" i="1"/>
  <c r="X221" i="1"/>
  <c r="X222" i="1"/>
  <c r="X223" i="1"/>
  <c r="X224" i="1"/>
  <c r="X225" i="1"/>
  <c r="X226" i="1"/>
  <c r="X395" i="1"/>
  <c r="X86" i="1"/>
  <c r="X285" i="1"/>
  <c r="X286" i="1"/>
  <c r="X167" i="1"/>
  <c r="X168" i="1"/>
  <c r="X169" i="1"/>
  <c r="X270" i="1"/>
  <c r="X287" i="1"/>
  <c r="X326" i="1"/>
  <c r="X327" i="1"/>
  <c r="X328" i="1"/>
  <c r="X329" i="1"/>
  <c r="X360" i="1"/>
  <c r="X361" i="1"/>
  <c r="X362" i="1"/>
  <c r="X363" i="1"/>
  <c r="X364" i="1"/>
  <c r="X312" i="1"/>
  <c r="S23" i="1"/>
  <c r="V23" i="1" s="1"/>
  <c r="W23" i="1"/>
  <c r="X23" i="1"/>
  <c r="S22" i="1"/>
  <c r="V22" i="1" s="1"/>
  <c r="W22" i="1"/>
  <c r="X22" i="1"/>
  <c r="S129" i="1"/>
  <c r="V129" i="1" s="1"/>
  <c r="S128" i="1"/>
  <c r="V128" i="1" s="1"/>
  <c r="W129" i="1"/>
  <c r="W128" i="1"/>
  <c r="X129" i="1"/>
  <c r="X128" i="1"/>
  <c r="S390" i="1"/>
  <c r="V390" i="1" s="1"/>
  <c r="S391" i="1"/>
  <c r="V391" i="1" s="1"/>
  <c r="W390" i="1"/>
  <c r="W391" i="1"/>
  <c r="X390" i="1"/>
  <c r="X391" i="1"/>
  <c r="S276" i="1"/>
  <c r="V276" i="1" s="1"/>
  <c r="S318" i="1"/>
  <c r="V318" i="1" s="1"/>
  <c r="S319" i="1"/>
  <c r="V319" i="1" s="1"/>
  <c r="S320" i="1"/>
  <c r="V320" i="1" s="1"/>
  <c r="S321" i="1"/>
  <c r="V321" i="1" s="1"/>
  <c r="W276" i="1"/>
  <c r="W318" i="1"/>
  <c r="W319" i="1"/>
  <c r="W320" i="1"/>
  <c r="W321" i="1"/>
  <c r="X276" i="1"/>
  <c r="X318" i="1"/>
  <c r="X319" i="1"/>
  <c r="X320" i="1"/>
  <c r="X321" i="1"/>
  <c r="S350" i="1"/>
  <c r="V350" i="1" s="1"/>
  <c r="S351" i="1"/>
  <c r="V351" i="1" s="1"/>
  <c r="S352" i="1"/>
  <c r="V352" i="1" s="1"/>
  <c r="S353" i="1"/>
  <c r="V353" i="1" s="1"/>
  <c r="S354" i="1"/>
  <c r="V354" i="1" s="1"/>
  <c r="S310" i="1"/>
  <c r="V310" i="1" s="1"/>
  <c r="W350" i="1"/>
  <c r="W351" i="1"/>
  <c r="W352" i="1"/>
  <c r="W353" i="1"/>
  <c r="W354" i="1"/>
  <c r="W310" i="1"/>
  <c r="X350" i="1"/>
  <c r="X351" i="1"/>
  <c r="X352" i="1"/>
  <c r="X353" i="1"/>
  <c r="X354" i="1"/>
  <c r="X310" i="1"/>
  <c r="S311" i="1"/>
  <c r="V311" i="1" s="1"/>
  <c r="W311" i="1"/>
  <c r="X311" i="1"/>
  <c r="S355" i="1"/>
  <c r="V355" i="1" s="1"/>
  <c r="S356" i="1"/>
  <c r="V356" i="1" s="1"/>
  <c r="S357" i="1"/>
  <c r="V357" i="1" s="1"/>
  <c r="S358" i="1"/>
  <c r="V358" i="1" s="1"/>
  <c r="S359" i="1"/>
  <c r="V359" i="1" s="1"/>
  <c r="W355" i="1"/>
  <c r="W356" i="1"/>
  <c r="W357" i="1"/>
  <c r="W358" i="1"/>
  <c r="W359" i="1"/>
  <c r="X355" i="1"/>
  <c r="X356" i="1"/>
  <c r="X357" i="1"/>
  <c r="X358" i="1"/>
  <c r="X359" i="1"/>
  <c r="S322" i="1"/>
  <c r="V322" i="1" s="1"/>
  <c r="S323" i="1"/>
  <c r="V323" i="1" s="1"/>
  <c r="S324" i="1"/>
  <c r="V324" i="1" s="1"/>
  <c r="S325" i="1"/>
  <c r="V325" i="1" s="1"/>
  <c r="W322" i="1"/>
  <c r="W323" i="1"/>
  <c r="W324" i="1"/>
  <c r="W325" i="1"/>
  <c r="X322" i="1"/>
  <c r="X323" i="1"/>
  <c r="X324" i="1"/>
  <c r="X325" i="1"/>
  <c r="X4" i="1"/>
  <c r="X5" i="1"/>
  <c r="X6" i="1"/>
  <c r="X14" i="1"/>
  <c r="X58" i="1"/>
  <c r="X47" i="1"/>
  <c r="X50" i="1"/>
  <c r="X49" i="1"/>
  <c r="X51" i="1"/>
  <c r="X48" i="1"/>
  <c r="X52" i="1"/>
  <c r="X53" i="1"/>
  <c r="X59" i="1"/>
  <c r="X54" i="1"/>
  <c r="X60" i="1"/>
  <c r="X55" i="1"/>
  <c r="X63" i="1"/>
  <c r="X64" i="1"/>
  <c r="X66" i="1"/>
  <c r="X68" i="1"/>
  <c r="X69" i="1"/>
  <c r="X71" i="1"/>
  <c r="X70" i="1"/>
  <c r="X72" i="1"/>
  <c r="X74" i="1"/>
  <c r="X75" i="1"/>
  <c r="X73" i="1"/>
  <c r="X76" i="1"/>
  <c r="X77" i="1"/>
  <c r="X78" i="1"/>
  <c r="X80" i="1"/>
  <c r="X81" i="1"/>
  <c r="X79" i="1"/>
  <c r="X83" i="1"/>
  <c r="X82" i="1"/>
  <c r="X166" i="1"/>
  <c r="X394" i="1"/>
  <c r="X170" i="1"/>
  <c r="X396" i="1"/>
  <c r="X18" i="1"/>
  <c r="X190" i="1"/>
  <c r="X191" i="1"/>
  <c r="X192" i="1"/>
  <c r="X193" i="1"/>
  <c r="X194" i="1"/>
  <c r="X195" i="1"/>
  <c r="X196" i="1"/>
  <c r="X197" i="1"/>
  <c r="X198" i="1"/>
  <c r="X199" i="1"/>
  <c r="X200" i="1"/>
  <c r="X201" i="1"/>
  <c r="X202" i="1"/>
  <c r="X203" i="1"/>
  <c r="X204" i="1"/>
  <c r="X205" i="1"/>
  <c r="X206" i="1"/>
  <c r="X207" i="1"/>
  <c r="X208" i="1"/>
  <c r="X209" i="1"/>
  <c r="X210" i="1"/>
  <c r="X84" i="1"/>
  <c r="X277" i="1"/>
  <c r="X154" i="1"/>
  <c r="X278" i="1"/>
  <c r="X155" i="1"/>
  <c r="X156" i="1"/>
  <c r="X157" i="1"/>
  <c r="X267" i="1"/>
  <c r="X279" i="1"/>
  <c r="X158" i="1"/>
  <c r="X280" i="1"/>
  <c r="X159" i="1"/>
  <c r="X160" i="1"/>
  <c r="X161" i="1"/>
  <c r="X268" i="1"/>
  <c r="X281" i="1"/>
  <c r="X412" i="1"/>
  <c r="X303" i="1"/>
  <c r="X211" i="1"/>
  <c r="X212" i="1"/>
  <c r="X213" i="1"/>
  <c r="X214" i="1"/>
  <c r="X215" i="1"/>
  <c r="X216" i="1"/>
  <c r="X217" i="1"/>
  <c r="X392" i="1"/>
  <c r="X393" i="1"/>
  <c r="X85" i="1"/>
  <c r="X282" i="1"/>
  <c r="X162" i="1"/>
  <c r="X283" i="1"/>
  <c r="X163" i="1"/>
  <c r="X164" i="1"/>
  <c r="X165" i="1"/>
  <c r="X269" i="1"/>
  <c r="X284" i="1"/>
  <c r="S162" i="1"/>
  <c r="V162" i="1" s="1"/>
  <c r="S283" i="1"/>
  <c r="V283" i="1" s="1"/>
  <c r="S163" i="1"/>
  <c r="V163" i="1" s="1"/>
  <c r="S164" i="1"/>
  <c r="V164" i="1" s="1"/>
  <c r="S165" i="1"/>
  <c r="V165" i="1" s="1"/>
  <c r="S269" i="1"/>
  <c r="V269" i="1" s="1"/>
  <c r="S284" i="1"/>
  <c r="V284" i="1" s="1"/>
  <c r="W162" i="1"/>
  <c r="W283" i="1"/>
  <c r="W163" i="1"/>
  <c r="W164" i="1"/>
  <c r="W165" i="1"/>
  <c r="W269" i="1"/>
  <c r="W284" i="1"/>
  <c r="S85" i="1"/>
  <c r="V85" i="1" s="1"/>
  <c r="S282" i="1"/>
  <c r="V282" i="1" s="1"/>
  <c r="W85" i="1"/>
  <c r="W282" i="1"/>
  <c r="S393" i="1"/>
  <c r="V393" i="1" s="1"/>
  <c r="W393" i="1"/>
  <c r="S392" i="1"/>
  <c r="V392" i="1" s="1"/>
  <c r="W392" i="1"/>
  <c r="W217" i="1"/>
  <c r="W216" i="1"/>
  <c r="W215" i="1"/>
  <c r="W214" i="1"/>
  <c r="W213" i="1"/>
  <c r="W212" i="1"/>
  <c r="S217" i="1"/>
  <c r="V217" i="1" s="1"/>
  <c r="S216" i="1"/>
  <c r="V216" i="1" s="1"/>
  <c r="S215" i="1"/>
  <c r="V215" i="1" s="1"/>
  <c r="S214" i="1"/>
  <c r="V214" i="1" s="1"/>
  <c r="S213" i="1"/>
  <c r="V213" i="1" s="1"/>
  <c r="S212" i="1"/>
  <c r="V212" i="1" s="1"/>
  <c r="S211" i="1"/>
  <c r="V211" i="1" s="1"/>
  <c r="W211" i="1"/>
  <c r="S303" i="1"/>
  <c r="V303" i="1" s="1"/>
  <c r="W303" i="1"/>
  <c r="S412" i="1"/>
  <c r="V412" i="1" s="1"/>
  <c r="W412" i="1"/>
  <c r="S158" i="1"/>
  <c r="V158" i="1" s="1"/>
  <c r="S280" i="1"/>
  <c r="V280" i="1" s="1"/>
  <c r="S159" i="1"/>
  <c r="V159" i="1" s="1"/>
  <c r="S160" i="1"/>
  <c r="V160" i="1" s="1"/>
  <c r="S161" i="1"/>
  <c r="V161" i="1" s="1"/>
  <c r="S268" i="1"/>
  <c r="V268" i="1" s="1"/>
  <c r="S281" i="1"/>
  <c r="V281" i="1" s="1"/>
  <c r="W158" i="1"/>
  <c r="W280" i="1"/>
  <c r="W159" i="1"/>
  <c r="W160" i="1"/>
  <c r="W161" i="1"/>
  <c r="W268" i="1"/>
  <c r="W281" i="1"/>
  <c r="W4" i="1"/>
  <c r="W5" i="1"/>
  <c r="W6" i="1"/>
  <c r="W14" i="1"/>
  <c r="W58" i="1"/>
  <c r="W47" i="1"/>
  <c r="W50" i="1"/>
  <c r="W49" i="1"/>
  <c r="W51" i="1"/>
  <c r="W48" i="1"/>
  <c r="W52" i="1"/>
  <c r="W53" i="1"/>
  <c r="W59" i="1"/>
  <c r="W54" i="1"/>
  <c r="W60" i="1"/>
  <c r="W55" i="1"/>
  <c r="W63" i="1"/>
  <c r="W64" i="1"/>
  <c r="W66" i="1"/>
  <c r="W68" i="1"/>
  <c r="W69" i="1"/>
  <c r="W71" i="1"/>
  <c r="W70" i="1"/>
  <c r="W72" i="1"/>
  <c r="W74" i="1"/>
  <c r="W75" i="1"/>
  <c r="W73" i="1"/>
  <c r="W76" i="1"/>
  <c r="W77" i="1"/>
  <c r="W78" i="1"/>
  <c r="W80" i="1"/>
  <c r="W81" i="1"/>
  <c r="W79" i="1"/>
  <c r="W83" i="1"/>
  <c r="W82" i="1"/>
  <c r="W166" i="1"/>
  <c r="W394" i="1"/>
  <c r="W170" i="1"/>
  <c r="W396" i="1"/>
  <c r="W18" i="1"/>
  <c r="W190" i="1"/>
  <c r="W191" i="1"/>
  <c r="W192" i="1"/>
  <c r="W193" i="1"/>
  <c r="W194" i="1"/>
  <c r="W195" i="1"/>
  <c r="W196" i="1"/>
  <c r="W197" i="1"/>
  <c r="W198" i="1"/>
  <c r="W199" i="1"/>
  <c r="W200" i="1"/>
  <c r="W201" i="1"/>
  <c r="W202" i="1"/>
  <c r="W203" i="1"/>
  <c r="W204" i="1"/>
  <c r="W205" i="1"/>
  <c r="W206" i="1"/>
  <c r="W207" i="1"/>
  <c r="W208" i="1"/>
  <c r="W209" i="1"/>
  <c r="W210" i="1"/>
  <c r="W84" i="1"/>
  <c r="W277" i="1"/>
  <c r="W154" i="1"/>
  <c r="W278" i="1"/>
  <c r="W155" i="1"/>
  <c r="W156" i="1"/>
  <c r="W157" i="1"/>
  <c r="W267" i="1"/>
  <c r="W279" i="1"/>
  <c r="S279" i="1"/>
  <c r="V279" i="1" s="1"/>
  <c r="S155" i="1"/>
  <c r="V155" i="1" s="1"/>
  <c r="S156" i="1"/>
  <c r="V156" i="1" s="1"/>
  <c r="S157" i="1"/>
  <c r="V157" i="1" s="1"/>
  <c r="S267" i="1"/>
  <c r="V267" i="1" s="1"/>
  <c r="S154" i="1"/>
  <c r="V154" i="1" s="1"/>
  <c r="S278" i="1"/>
  <c r="V278" i="1" s="1"/>
  <c r="S84" i="1"/>
  <c r="V84" i="1" s="1"/>
  <c r="S277" i="1"/>
  <c r="V277" i="1" s="1"/>
  <c r="S204" i="1"/>
  <c r="V204" i="1" s="1"/>
  <c r="S205" i="1"/>
  <c r="V205" i="1" s="1"/>
  <c r="S206" i="1"/>
  <c r="V206" i="1" s="1"/>
  <c r="S207" i="1"/>
  <c r="V207" i="1" s="1"/>
  <c r="S208" i="1"/>
  <c r="V208" i="1" s="1"/>
  <c r="S209" i="1"/>
  <c r="V209" i="1" s="1"/>
  <c r="S210" i="1"/>
  <c r="V210" i="1" s="1"/>
  <c r="S197" i="1"/>
  <c r="V197" i="1" s="1"/>
  <c r="S198" i="1"/>
  <c r="V198" i="1" s="1"/>
  <c r="S199" i="1"/>
  <c r="V199" i="1" s="1"/>
  <c r="S200" i="1"/>
  <c r="V200" i="1" s="1"/>
  <c r="S201" i="1"/>
  <c r="V201" i="1" s="1"/>
  <c r="S202" i="1"/>
  <c r="V202" i="1" s="1"/>
  <c r="S203" i="1"/>
  <c r="V203" i="1" s="1"/>
  <c r="S193" i="1"/>
  <c r="V193" i="1" s="1"/>
  <c r="S194" i="1"/>
  <c r="V194" i="1" s="1"/>
  <c r="S195" i="1"/>
  <c r="V195" i="1" s="1"/>
  <c r="S196" i="1"/>
  <c r="V196" i="1" s="1"/>
  <c r="S191" i="1"/>
  <c r="V191" i="1" s="1"/>
  <c r="S192" i="1"/>
  <c r="V192" i="1" s="1"/>
  <c r="S190" i="1"/>
  <c r="V190" i="1" s="1"/>
  <c r="S18" i="1"/>
  <c r="V18" i="1" s="1"/>
  <c r="S82" i="1"/>
  <c r="V82" i="1" s="1"/>
  <c r="S83" i="1"/>
  <c r="V83" i="1" s="1"/>
  <c r="S81" i="1"/>
  <c r="V81" i="1" s="1"/>
  <c r="S80" i="1"/>
  <c r="V80" i="1" s="1"/>
  <c r="S78" i="1"/>
  <c r="V78" i="1" s="1"/>
  <c r="S77" i="1"/>
  <c r="V77" i="1" s="1"/>
  <c r="S76" i="1"/>
  <c r="V76" i="1" s="1"/>
  <c r="S75" i="1"/>
  <c r="V75" i="1" s="1"/>
  <c r="S74" i="1"/>
  <c r="V74" i="1" s="1"/>
  <c r="S73" i="1"/>
  <c r="V73" i="1" s="1"/>
  <c r="S72" i="1"/>
  <c r="V72" i="1" s="1"/>
  <c r="S71" i="1"/>
  <c r="V71" i="1" s="1"/>
  <c r="S70" i="1"/>
  <c r="V70" i="1" s="1"/>
  <c r="S69" i="1"/>
  <c r="V69" i="1" s="1"/>
  <c r="S68" i="1"/>
  <c r="V68" i="1" s="1"/>
  <c r="S6" i="1"/>
  <c r="V6" i="1" s="1"/>
  <c r="S5" i="1"/>
  <c r="V5" i="1" s="1"/>
  <c r="S4" i="1"/>
  <c r="V4" i="1" s="1"/>
  <c r="S64" i="1"/>
  <c r="V64" i="1" s="1"/>
  <c r="S63" i="1"/>
  <c r="V63" i="1" s="1"/>
  <c r="S55" i="1"/>
  <c r="V55" i="1" s="1"/>
  <c r="S60" i="1"/>
  <c r="V60" i="1" s="1"/>
  <c r="S54" i="1"/>
  <c r="V54" i="1" s="1"/>
  <c r="S59" i="1"/>
  <c r="V59" i="1" s="1"/>
  <c r="S49" i="1"/>
  <c r="V49" i="1" s="1"/>
  <c r="S51" i="1"/>
  <c r="V51" i="1" s="1"/>
  <c r="S50" i="1"/>
  <c r="V50" i="1" s="1"/>
  <c r="S52" i="1"/>
  <c r="V52" i="1" s="1"/>
  <c r="S53" i="1"/>
  <c r="V53" i="1" s="1"/>
  <c r="S48" i="1"/>
  <c r="V48" i="1" s="1"/>
  <c r="S47" i="1"/>
  <c r="V47" i="1" s="1"/>
  <c r="S58" i="1"/>
  <c r="V58" i="1" s="1"/>
  <c r="S170" i="1"/>
  <c r="V170" i="1" s="1"/>
  <c r="S166" i="1"/>
  <c r="V166" i="1" s="1"/>
  <c r="S396" i="1"/>
  <c r="V396" i="1" s="1"/>
  <c r="S394" i="1"/>
  <c r="V394" i="1" s="1"/>
  <c r="S79" i="1"/>
  <c r="V79" i="1" s="1"/>
  <c r="S66" i="1"/>
  <c r="S14" i="1"/>
  <c r="V14" i="1" s="1"/>
  <c r="O1" i="1"/>
  <c r="E1" i="1"/>
  <c r="J1" i="1"/>
  <c r="S1" i="1"/>
  <c r="D23" i="2" s="1"/>
  <c r="C16" i="2" s="1"/>
  <c r="C17" i="2" s="1"/>
  <c r="D8" i="2" l="1" a="1"/>
  <c r="D8" i="2" s="1"/>
  <c r="C10" i="2"/>
  <c r="V66" i="1"/>
  <c r="V288" i="1"/>
  <c r="V20" i="1"/>
  <c r="V21" i="1"/>
  <c r="T34" i="1"/>
  <c r="T22" i="1"/>
  <c r="T47" i="1"/>
  <c r="T53" i="1"/>
  <c r="T64" i="1"/>
  <c r="T72" i="1"/>
  <c r="T78" i="1"/>
  <c r="T320" i="1"/>
  <c r="T354" i="1"/>
  <c r="T156" i="1"/>
  <c r="T190" i="1"/>
  <c r="T196" i="1"/>
  <c r="T202" i="1"/>
  <c r="T208" i="1"/>
  <c r="T278" i="1"/>
  <c r="T162" i="1"/>
  <c r="T214" i="1"/>
  <c r="T283" i="1"/>
  <c r="T325" i="1"/>
  <c r="T392" i="1"/>
  <c r="T167" i="1"/>
  <c r="T222" i="1"/>
  <c r="T285" i="1"/>
  <c r="T327" i="1"/>
  <c r="T363" i="1"/>
  <c r="T228" i="1"/>
  <c r="T234" i="1"/>
  <c r="T313" i="1"/>
  <c r="T366" i="1"/>
  <c r="T177" i="1"/>
  <c r="T240" i="1"/>
  <c r="T293" i="1"/>
  <c r="T337" i="1"/>
  <c r="T398" i="1"/>
  <c r="T182" i="1"/>
  <c r="T245" i="1"/>
  <c r="T251" i="1"/>
  <c r="T257" i="1"/>
  <c r="T296" i="1"/>
  <c r="T315" i="1"/>
  <c r="T342" i="1"/>
  <c r="T377" i="1"/>
  <c r="T383" i="1"/>
  <c r="T189" i="1"/>
  <c r="T264" i="1"/>
  <c r="T302" i="1"/>
  <c r="T349" i="1"/>
  <c r="T404" i="1"/>
  <c r="T27" i="1"/>
  <c r="T4" i="1"/>
  <c r="T23" i="1"/>
  <c r="T48" i="1"/>
  <c r="T54" i="1"/>
  <c r="T66" i="1"/>
  <c r="T74" i="1"/>
  <c r="T79" i="1"/>
  <c r="T128" i="1"/>
  <c r="T321" i="1"/>
  <c r="T390" i="1"/>
  <c r="T157" i="1"/>
  <c r="T191" i="1"/>
  <c r="T197" i="1"/>
  <c r="T203" i="1"/>
  <c r="T209" i="1"/>
  <c r="T279" i="1"/>
  <c r="T211" i="1"/>
  <c r="T163" i="1"/>
  <c r="T215" i="1"/>
  <c r="T284" i="1"/>
  <c r="T355" i="1"/>
  <c r="T393" i="1"/>
  <c r="T168" i="1"/>
  <c r="T223" i="1"/>
  <c r="T286" i="1"/>
  <c r="T328" i="1"/>
  <c r="T364" i="1"/>
  <c r="T170" i="1"/>
  <c r="T229" i="1"/>
  <c r="T271" i="1"/>
  <c r="T330" i="1"/>
  <c r="T367" i="1"/>
  <c r="T92" i="1"/>
  <c r="T235" i="1"/>
  <c r="T241" i="1"/>
  <c r="T306" i="1"/>
  <c r="T370" i="1"/>
  <c r="T399" i="1"/>
  <c r="T183" i="1"/>
  <c r="T246" i="1"/>
  <c r="T252" i="1"/>
  <c r="T258" i="1"/>
  <c r="T297" i="1"/>
  <c r="T316" i="1"/>
  <c r="T343" i="1"/>
  <c r="T378" i="1"/>
  <c r="T384" i="1"/>
  <c r="T101" i="1"/>
  <c r="T259" i="1"/>
  <c r="T265" i="1"/>
  <c r="T309" i="1"/>
  <c r="T385" i="1"/>
  <c r="T405" i="1"/>
  <c r="T5" i="1"/>
  <c r="T49" i="1"/>
  <c r="T59" i="1"/>
  <c r="T68" i="1"/>
  <c r="T75" i="1"/>
  <c r="T80" i="1"/>
  <c r="T276" i="1"/>
  <c r="T350" i="1"/>
  <c r="T391" i="1"/>
  <c r="T158" i="1"/>
  <c r="T192" i="1"/>
  <c r="T198" i="1"/>
  <c r="T204" i="1"/>
  <c r="T210" i="1"/>
  <c r="T280" i="1"/>
  <c r="T303" i="1"/>
  <c r="T164" i="1"/>
  <c r="T216" i="1"/>
  <c r="T311" i="1"/>
  <c r="T356" i="1"/>
  <c r="T169" i="1"/>
  <c r="T224" i="1"/>
  <c r="T287" i="1"/>
  <c r="T329" i="1"/>
  <c r="T394" i="1"/>
  <c r="T171" i="1"/>
  <c r="T230" i="1"/>
  <c r="T331" i="1"/>
  <c r="T368" i="1"/>
  <c r="T236" i="1"/>
  <c r="T242" i="1"/>
  <c r="T314" i="1"/>
  <c r="T371" i="1"/>
  <c r="T178" i="1"/>
  <c r="T184" i="1"/>
  <c r="T247" i="1"/>
  <c r="T253" i="1"/>
  <c r="T273" i="1"/>
  <c r="T298" i="1"/>
  <c r="T338" i="1"/>
  <c r="T344" i="1"/>
  <c r="T379" i="1"/>
  <c r="T400" i="1"/>
  <c r="T260" i="1"/>
  <c r="T266" i="1"/>
  <c r="T317" i="1"/>
  <c r="T386" i="1"/>
  <c r="T6" i="1"/>
  <c r="T29" i="1"/>
  <c r="T50" i="1"/>
  <c r="T55" i="1"/>
  <c r="T69" i="1"/>
  <c r="T73" i="1"/>
  <c r="T81" i="1"/>
  <c r="T310" i="1"/>
  <c r="T351" i="1"/>
  <c r="T84" i="1"/>
  <c r="T159" i="1"/>
  <c r="T193" i="1"/>
  <c r="T199" i="1"/>
  <c r="T205" i="1"/>
  <c r="T267" i="1"/>
  <c r="T281" i="1"/>
  <c r="T165" i="1"/>
  <c r="T217" i="1"/>
  <c r="T322" i="1"/>
  <c r="T357" i="1"/>
  <c r="T86" i="1"/>
  <c r="T219" i="1"/>
  <c r="T225" i="1"/>
  <c r="T304" i="1"/>
  <c r="T360" i="1"/>
  <c r="T395" i="1"/>
  <c r="T172" i="1"/>
  <c r="T231" i="1"/>
  <c r="T289" i="1"/>
  <c r="T332" i="1"/>
  <c r="T369" i="1"/>
  <c r="T174" i="1"/>
  <c r="T237" i="1"/>
  <c r="T272" i="1"/>
  <c r="T334" i="1"/>
  <c r="T372" i="1"/>
  <c r="T179" i="1"/>
  <c r="T185" i="1"/>
  <c r="T248" i="1"/>
  <c r="T254" i="1"/>
  <c r="T274" i="1"/>
  <c r="T299" i="1"/>
  <c r="T339" i="1"/>
  <c r="T345" i="1"/>
  <c r="T380" i="1"/>
  <c r="T401" i="1"/>
  <c r="T186" i="1"/>
  <c r="T261" i="1"/>
  <c r="T275" i="1"/>
  <c r="T346" i="1"/>
  <c r="T387" i="1"/>
  <c r="T424" i="1"/>
  <c r="V19" i="1"/>
  <c r="T14" i="1"/>
  <c r="T36" i="1"/>
  <c r="T51" i="1"/>
  <c r="T60" i="1"/>
  <c r="T70" i="1"/>
  <c r="T76" i="1"/>
  <c r="T83" i="1"/>
  <c r="T318" i="1"/>
  <c r="T352" i="1"/>
  <c r="T154" i="1"/>
  <c r="T160" i="1"/>
  <c r="T194" i="1"/>
  <c r="T200" i="1"/>
  <c r="T206" i="1"/>
  <c r="T268" i="1"/>
  <c r="T412" i="1"/>
  <c r="T85" i="1"/>
  <c r="T212" i="1"/>
  <c r="T269" i="1"/>
  <c r="T323" i="1"/>
  <c r="T358" i="1"/>
  <c r="T220" i="1"/>
  <c r="T226" i="1"/>
  <c r="T312" i="1"/>
  <c r="T361" i="1"/>
  <c r="T173" i="1"/>
  <c r="T232" i="1"/>
  <c r="T290" i="1"/>
  <c r="T333" i="1"/>
  <c r="T396" i="1"/>
  <c r="T175" i="1"/>
  <c r="T238" i="1"/>
  <c r="T291" i="1"/>
  <c r="T335" i="1"/>
  <c r="T373" i="1"/>
  <c r="T95" i="1"/>
  <c r="T180" i="1"/>
  <c r="T243" i="1"/>
  <c r="T249" i="1"/>
  <c r="T255" i="1"/>
  <c r="T294" i="1"/>
  <c r="T307" i="1"/>
  <c r="T340" i="1"/>
  <c r="T375" i="1"/>
  <c r="T381" i="1"/>
  <c r="T402" i="1"/>
  <c r="T187" i="1"/>
  <c r="T262" i="1"/>
  <c r="T300" i="1"/>
  <c r="T347" i="1"/>
  <c r="T388" i="1"/>
  <c r="T7" i="1"/>
  <c r="T18" i="1"/>
  <c r="T58" i="1"/>
  <c r="T52" i="1"/>
  <c r="T63" i="1"/>
  <c r="T71" i="1"/>
  <c r="T77" i="1"/>
  <c r="T82" i="1"/>
  <c r="T319" i="1"/>
  <c r="T353" i="1"/>
  <c r="T155" i="1"/>
  <c r="T161" i="1"/>
  <c r="T195" i="1"/>
  <c r="T201" i="1"/>
  <c r="T207" i="1"/>
  <c r="T277" i="1"/>
  <c r="T129" i="1"/>
  <c r="T213" i="1"/>
  <c r="T282" i="1"/>
  <c r="T324" i="1"/>
  <c r="T359" i="1"/>
  <c r="T166" i="1"/>
  <c r="T221" i="1"/>
  <c r="T270" i="1"/>
  <c r="T326" i="1"/>
  <c r="T362" i="1"/>
  <c r="T89" i="1"/>
  <c r="T227" i="1"/>
  <c r="T233" i="1"/>
  <c r="T305" i="1"/>
  <c r="T365" i="1"/>
  <c r="T397" i="1"/>
  <c r="T176" i="1"/>
  <c r="T239" i="1"/>
  <c r="T292" i="1"/>
  <c r="T336" i="1"/>
  <c r="T374" i="1"/>
  <c r="T96" i="1"/>
  <c r="T181" i="1"/>
  <c r="T244" i="1"/>
  <c r="T250" i="1"/>
  <c r="T256" i="1"/>
  <c r="T295" i="1"/>
  <c r="T308" i="1"/>
  <c r="T341" i="1"/>
  <c r="T376" i="1"/>
  <c r="T382" i="1"/>
  <c r="T403" i="1"/>
  <c r="T188" i="1"/>
  <c r="T263" i="1"/>
  <c r="T301" i="1"/>
  <c r="T348" i="1"/>
  <c r="T389" i="1"/>
  <c r="T13" i="1"/>
  <c r="E8" i="10" l="1" a="1"/>
  <c r="E8" i="10" s="1"/>
  <c r="F8" i="10" a="1"/>
  <c r="F8" i="10" s="1"/>
  <c r="F58" i="10" a="1"/>
  <c r="F58" i="10" s="1"/>
  <c r="E49" i="10" a="1"/>
  <c r="E49" i="10" s="1"/>
  <c r="E59" i="10" a="1"/>
  <c r="E59" i="10" s="1"/>
  <c r="E50" i="10" a="1"/>
  <c r="E50" i="10" s="1"/>
  <c r="E66" i="10" a="1"/>
  <c r="E66" i="10" s="1"/>
  <c r="E34" i="10" a="1"/>
  <c r="E34" i="10" s="1"/>
  <c r="F65" i="10" a="1"/>
  <c r="F65" i="10" s="1"/>
  <c r="E58" i="10" a="1"/>
  <c r="E58" i="10" s="1"/>
  <c r="F49" i="10" a="1"/>
  <c r="F49" i="10" s="1"/>
  <c r="F59" i="10" a="1"/>
  <c r="F59" i="10" s="1"/>
  <c r="F50" i="10" a="1"/>
  <c r="F50" i="10" s="1"/>
  <c r="F66" i="10" a="1"/>
  <c r="F66" i="10" s="1"/>
  <c r="E44" i="10" a="1"/>
  <c r="E44" i="10" s="1"/>
  <c r="F11" i="10" a="1"/>
  <c r="F11" i="10" s="1"/>
  <c r="E23" i="10" a="1"/>
  <c r="E23" i="10" s="1"/>
  <c r="E55" i="10" a="1"/>
  <c r="E55" i="10" s="1"/>
  <c r="E33" i="10" a="1"/>
  <c r="E33" i="10" s="1"/>
  <c r="F12" i="10" a="1"/>
  <c r="F12" i="10" s="1"/>
  <c r="E51" i="10" a="1"/>
  <c r="E51" i="10" s="1"/>
  <c r="F70" i="10" a="1"/>
  <c r="F70" i="10" s="1"/>
  <c r="E11" i="10" a="1"/>
  <c r="E11" i="10" s="1"/>
  <c r="F23" i="10" a="1"/>
  <c r="F23" i="10" s="1"/>
  <c r="F55" i="10" a="1"/>
  <c r="F55" i="10" s="1"/>
  <c r="F33" i="10" a="1"/>
  <c r="F33" i="10" s="1"/>
  <c r="E12" i="10" a="1"/>
  <c r="E12" i="10" s="1"/>
  <c r="F51" i="10" a="1"/>
  <c r="F51" i="10" s="1"/>
  <c r="E15" i="10" a="1"/>
  <c r="E15" i="10" s="1"/>
  <c r="E61" i="10" a="1"/>
  <c r="E61" i="10" s="1"/>
  <c r="F14" i="10" a="1"/>
  <c r="F14" i="10" s="1"/>
  <c r="E19" i="10" a="1"/>
  <c r="E19" i="10" s="1"/>
  <c r="E25" i="10" a="1"/>
  <c r="E25" i="10" s="1"/>
  <c r="F61" i="10" a="1"/>
  <c r="F61" i="10" s="1"/>
  <c r="F19" i="10" a="1"/>
  <c r="F19" i="10" s="1"/>
  <c r="E67" i="10" a="1"/>
  <c r="E67" i="10" s="1"/>
  <c r="E68" i="10" a="1"/>
  <c r="E68" i="10" s="1"/>
  <c r="E47" i="10" a="1"/>
  <c r="E47" i="10" s="1"/>
  <c r="E70" i="10" a="1"/>
  <c r="E70" i="10" s="1"/>
  <c r="F57" i="10" a="1"/>
  <c r="F57" i="10" s="1"/>
  <c r="F68" i="10" a="1"/>
  <c r="F68" i="10" s="1"/>
  <c r="E36" i="10" a="1"/>
  <c r="E36" i="10" s="1"/>
  <c r="E10" i="10" a="1"/>
  <c r="E10" i="10" s="1"/>
  <c r="E9" i="10" a="1"/>
  <c r="E9" i="10" s="1"/>
  <c r="F43" i="10" a="1"/>
  <c r="F43" i="10" s="1"/>
  <c r="E38" i="10" a="1"/>
  <c r="E38" i="10" s="1"/>
  <c r="E14" i="10" a="1"/>
  <c r="E14" i="10" s="1"/>
  <c r="E65" i="10" a="1"/>
  <c r="E65" i="10" s="1"/>
  <c r="F67" i="10" a="1"/>
  <c r="F67" i="10" s="1"/>
  <c r="F9" i="10" a="1"/>
  <c r="F9" i="10" s="1"/>
  <c r="E43" i="10" a="1"/>
  <c r="E43" i="10" s="1"/>
  <c r="F38" i="10" a="1"/>
  <c r="F38" i="10" s="1"/>
  <c r="F25" i="10" a="1"/>
  <c r="F25" i="10" s="1"/>
  <c r="F44" i="10" a="1"/>
  <c r="F44" i="10" s="1"/>
  <c r="F47" i="10" a="1"/>
  <c r="F47" i="10" s="1"/>
  <c r="E46" i="10" a="1"/>
  <c r="E46" i="10" s="1"/>
  <c r="F46" i="10" a="1"/>
  <c r="F46" i="10" s="1"/>
  <c r="E60" i="10" a="1"/>
  <c r="E60" i="10" s="1"/>
  <c r="F60" i="10" a="1"/>
  <c r="F60" i="10" s="1"/>
  <c r="F39" i="10" a="1"/>
  <c r="F39" i="10" s="1"/>
  <c r="F36" i="10" a="1"/>
  <c r="F36" i="10" s="1"/>
  <c r="F62" i="10" a="1"/>
  <c r="F62" i="10" s="1"/>
  <c r="E28" i="10" a="1"/>
  <c r="E28" i="10" s="1"/>
  <c r="F10" i="10" a="1"/>
  <c r="F10" i="10" s="1"/>
  <c r="F13" i="10" a="1"/>
  <c r="F13" i="10" s="1"/>
  <c r="E53" i="10" a="1"/>
  <c r="E53" i="10" s="1"/>
  <c r="E22" i="10" a="1"/>
  <c r="E22" i="10" s="1"/>
  <c r="E40" i="10" a="1"/>
  <c r="E40" i="10" s="1"/>
  <c r="E18" i="10" a="1"/>
  <c r="E18" i="10" s="1"/>
  <c r="F30" i="10" a="1"/>
  <c r="F30" i="10" s="1"/>
  <c r="F42" i="10" a="1"/>
  <c r="F42" i="10" s="1"/>
  <c r="E13" i="10" a="1"/>
  <c r="E13" i="10" s="1"/>
  <c r="F53" i="10" a="1"/>
  <c r="F53" i="10" s="1"/>
  <c r="E31" i="10" a="1"/>
  <c r="E31" i="10" s="1"/>
  <c r="F31" i="10" a="1"/>
  <c r="F31" i="10" s="1"/>
  <c r="E20" i="10" a="1"/>
  <c r="E20" i="10" s="1"/>
  <c r="F20" i="10" a="1"/>
  <c r="F20" i="10" s="1"/>
  <c r="F22" i="10" a="1"/>
  <c r="F22" i="10" s="1"/>
  <c r="F40" i="10" a="1"/>
  <c r="F40" i="10" s="1"/>
  <c r="F18" i="10" a="1"/>
  <c r="F18" i="10" s="1"/>
  <c r="E30" i="10" a="1"/>
  <c r="E30" i="10" s="1"/>
  <c r="E42" i="10" a="1"/>
  <c r="E42" i="10" s="1"/>
  <c r="E26" i="10" a="1"/>
  <c r="E26" i="10" s="1"/>
  <c r="E63" i="10" a="1"/>
  <c r="E63" i="10" s="1"/>
  <c r="F32" i="10" a="1"/>
  <c r="F32" i="10" s="1"/>
  <c r="F15" i="10" a="1"/>
  <c r="F15" i="10" s="1"/>
  <c r="E39" i="10" a="1"/>
  <c r="E39" i="10" s="1"/>
  <c r="E69" i="10" a="1"/>
  <c r="E69" i="10" s="1"/>
  <c r="E41" i="10" a="1"/>
  <c r="E41" i="10" s="1"/>
  <c r="E54" i="10" a="1"/>
  <c r="E54" i="10" s="1"/>
  <c r="F29" i="10" a="1"/>
  <c r="F29" i="10" s="1"/>
  <c r="E35" i="10" a="1"/>
  <c r="E35" i="10" s="1"/>
  <c r="E21" i="10" a="1"/>
  <c r="E21" i="10" s="1"/>
  <c r="F26" i="10" a="1"/>
  <c r="F26" i="10" s="1"/>
  <c r="F63" i="10" a="1"/>
  <c r="F63" i="10" s="1"/>
  <c r="E48" i="10" a="1"/>
  <c r="E48" i="10" s="1"/>
  <c r="E64" i="10" a="1"/>
  <c r="E64" i="10" s="1"/>
  <c r="E17" i="10" a="1"/>
  <c r="E17" i="10" s="1"/>
  <c r="F69" i="10" a="1"/>
  <c r="F69" i="10" s="1"/>
  <c r="F41" i="10" a="1"/>
  <c r="F41" i="10" s="1"/>
  <c r="F54" i="10" a="1"/>
  <c r="F54" i="10" s="1"/>
  <c r="E29" i="10" a="1"/>
  <c r="E29" i="10" s="1"/>
  <c r="F35" i="10" a="1"/>
  <c r="F35" i="10" s="1"/>
  <c r="F21" i="10" a="1"/>
  <c r="F21" i="10" s="1"/>
  <c r="E45" i="10" a="1"/>
  <c r="E45" i="10" s="1"/>
  <c r="E52" i="10" a="1"/>
  <c r="E52" i="10" s="1"/>
  <c r="F56" i="10" a="1"/>
  <c r="F56" i="10" s="1"/>
  <c r="F45" i="10" a="1"/>
  <c r="F45" i="10" s="1"/>
  <c r="E56" i="10" a="1"/>
  <c r="E56" i="10" s="1"/>
  <c r="F48" i="10" a="1"/>
  <c r="F48" i="10" s="1"/>
  <c r="F37" i="10" a="1"/>
  <c r="F37" i="10" s="1"/>
  <c r="F64" i="10" a="1"/>
  <c r="F64" i="10" s="1"/>
  <c r="E62" i="10" a="1"/>
  <c r="E62" i="10" s="1"/>
  <c r="F17" i="10" a="1"/>
  <c r="F17" i="10" s="1"/>
  <c r="F27" i="10" a="1"/>
  <c r="F27" i="10" s="1"/>
  <c r="E24" i="10" a="1"/>
  <c r="E24" i="10" s="1"/>
  <c r="E16" i="10" a="1"/>
  <c r="E16" i="10" s="1"/>
  <c r="E32" i="10" a="1"/>
  <c r="E32" i="10" s="1"/>
  <c r="F34" i="10" a="1"/>
  <c r="F34" i="10" s="1"/>
  <c r="F28" i="10" a="1"/>
  <c r="F28" i="10" s="1"/>
  <c r="E27" i="10" a="1"/>
  <c r="E27" i="10" s="1"/>
  <c r="F24" i="10" a="1"/>
  <c r="F24" i="10" s="1"/>
  <c r="F16" i="10" a="1"/>
  <c r="F16" i="10" s="1"/>
  <c r="F52" i="10" a="1"/>
  <c r="F52" i="10" s="1"/>
  <c r="E37" i="10" a="1"/>
  <c r="E37" i="10" s="1"/>
  <c r="E57" i="10" a="1"/>
  <c r="E57" i="10" s="1"/>
  <c r="C13" i="2"/>
  <c r="C14" i="2" s="1"/>
  <c r="B27" i="2" l="1"/>
  <c r="D24" i="2" a="1"/>
  <c r="D24" i="2" s="1"/>
  <c r="C29" i="2" a="1"/>
  <c r="G23" i="2" l="1"/>
  <c r="F16" i="2" s="1"/>
  <c r="D11" i="2"/>
  <c r="C29" i="2"/>
  <c r="F17" i="2" l="1"/>
  <c r="J23" i="2"/>
  <c r="I16" i="2" s="1"/>
  <c r="D29" i="2" a="1"/>
  <c r="D29" i="2" s="1"/>
  <c r="D27" i="2"/>
  <c r="I17" i="2" l="1"/>
  <c r="M23" i="2"/>
  <c r="D25" i="2"/>
  <c r="L16" i="2" l="1"/>
  <c r="L17" i="2" s="1"/>
  <c r="P23" i="2"/>
  <c r="I12" i="2"/>
  <c r="L12" i="2"/>
  <c r="L13" i="2"/>
  <c r="L29" i="2" s="1" a="1"/>
  <c r="L29" i="2" s="1"/>
  <c r="I13" i="2"/>
  <c r="I14" i="2" s="1"/>
  <c r="F13" i="2"/>
  <c r="F29" i="2" s="1" a="1"/>
  <c r="F29" i="2" s="1"/>
  <c r="F12" i="2"/>
  <c r="O16" i="2" l="1"/>
  <c r="O17" i="2" s="1"/>
  <c r="D58" i="2"/>
  <c r="C51" i="2" s="1"/>
  <c r="C52" i="2" s="1"/>
  <c r="O12" i="2"/>
  <c r="O13" i="2"/>
  <c r="P24" i="2" s="1" a="1"/>
  <c r="P24" i="2" s="1"/>
  <c r="L14" i="2"/>
  <c r="M27" i="2"/>
  <c r="G27" i="2"/>
  <c r="G29" i="2" a="1"/>
  <c r="G29" i="2" s="1"/>
  <c r="G25" i="2" s="1"/>
  <c r="G24" i="2" a="1"/>
  <c r="G24" i="2" s="1"/>
  <c r="M24" i="2" a="1"/>
  <c r="M24" i="2" s="1"/>
  <c r="I29" i="2" a="1"/>
  <c r="I29" i="2" s="1"/>
  <c r="J29" i="2" s="1" a="1"/>
  <c r="J29" i="2" s="1"/>
  <c r="F14" i="2"/>
  <c r="M29" i="2" a="1"/>
  <c r="M29" i="2" s="1"/>
  <c r="M25" i="2" s="1"/>
  <c r="J24" i="2" a="1"/>
  <c r="J24" i="2" s="1"/>
  <c r="C48" i="2" l="1"/>
  <c r="C49" i="2" s="1"/>
  <c r="C45" i="2"/>
  <c r="B62" i="2" s="1"/>
  <c r="O14" i="2"/>
  <c r="O29" i="2" a="1"/>
  <c r="O29" i="2" s="1"/>
  <c r="J25" i="2"/>
  <c r="J27" i="2"/>
  <c r="D59" i="2" l="1" a="1"/>
  <c r="D59" i="2" s="1"/>
  <c r="D46" i="2" s="1"/>
  <c r="C64" i="2" a="1"/>
  <c r="C64" i="2" s="1"/>
  <c r="D62" i="2" s="1"/>
  <c r="C46" i="2"/>
  <c r="C47" i="2"/>
  <c r="C54" i="2"/>
  <c r="P27" i="2"/>
  <c r="P29" i="2" a="1"/>
  <c r="P29" i="2" s="1"/>
  <c r="P25" i="2" s="1"/>
  <c r="B29" i="2" s="1"/>
  <c r="C20" i="2" s="1"/>
  <c r="G58" i="2"/>
  <c r="F51" i="2" s="1"/>
  <c r="F52" i="2" s="1"/>
  <c r="D64" i="2" l="1" a="1"/>
  <c r="D64" i="2" s="1"/>
  <c r="J58" i="2"/>
  <c r="B63" i="2"/>
  <c r="F48" i="2"/>
  <c r="F49" i="2" s="1"/>
  <c r="F47" i="2"/>
  <c r="I51" i="2" l="1"/>
  <c r="I52" i="2" s="1"/>
  <c r="M58" i="2"/>
  <c r="D60" i="2"/>
  <c r="I48" i="2"/>
  <c r="I49" i="2" s="1"/>
  <c r="I47" i="2"/>
  <c r="F64" i="2" a="1"/>
  <c r="F64" i="2" s="1"/>
  <c r="G64" i="2" s="1" a="1"/>
  <c r="G64" i="2" s="1"/>
  <c r="G59" i="2" a="1"/>
  <c r="G59" i="2" s="1"/>
  <c r="P58" i="2" l="1"/>
  <c r="L51" i="2"/>
  <c r="L52" i="2" s="1"/>
  <c r="L47" i="2"/>
  <c r="L48" i="2"/>
  <c r="J59" i="2" a="1"/>
  <c r="J59" i="2" s="1"/>
  <c r="I64" i="2" a="1"/>
  <c r="I64" i="2" s="1"/>
  <c r="J64" i="2" s="1" a="1"/>
  <c r="J64" i="2" s="1"/>
  <c r="G62" i="2"/>
  <c r="G60" i="2"/>
  <c r="O51" i="2" l="1"/>
  <c r="O52" i="2" s="1"/>
  <c r="O48" i="2"/>
  <c r="O47" i="2"/>
  <c r="D93" i="2"/>
  <c r="M59" i="2" a="1"/>
  <c r="M59" i="2" s="1"/>
  <c r="L64" i="2" a="1"/>
  <c r="L64" i="2" s="1"/>
  <c r="L49" i="2"/>
  <c r="J62" i="2"/>
  <c r="J60" i="2"/>
  <c r="C86" i="2" l="1"/>
  <c r="C87" i="2" s="1"/>
  <c r="C80" i="2"/>
  <c r="C83" i="2"/>
  <c r="O64" i="2" a="1"/>
  <c r="O64" i="2" s="1"/>
  <c r="P59" i="2" a="1"/>
  <c r="P59" i="2" s="1"/>
  <c r="O49" i="2"/>
  <c r="M64" i="2" a="1"/>
  <c r="M64" i="2" s="1"/>
  <c r="M62" i="2"/>
  <c r="M60" i="2"/>
  <c r="P62" i="2" l="1"/>
  <c r="P64" i="2" a="1"/>
  <c r="P64" i="2" s="1"/>
  <c r="P60" i="2" s="1"/>
  <c r="B64" i="2" s="1"/>
  <c r="C55" i="2" s="1"/>
  <c r="C99" i="2" a="1"/>
  <c r="C99" i="2" s="1"/>
  <c r="D97" i="2" s="1"/>
  <c r="C84" i="2"/>
  <c r="D94" i="2" a="1"/>
  <c r="D94" i="2" s="1"/>
  <c r="D81" i="2" s="1"/>
  <c r="C81" i="2"/>
  <c r="C82" i="2"/>
  <c r="C89" i="2"/>
  <c r="B97" i="2"/>
  <c r="D99" i="2" l="1" a="1"/>
  <c r="D99" i="2" s="1"/>
  <c r="D95" i="2" s="1"/>
  <c r="C90" i="2"/>
  <c r="P93" i="2"/>
  <c r="J93" i="2"/>
  <c r="G93" i="2"/>
  <c r="M93" i="2"/>
  <c r="D128" i="2" l="1"/>
  <c r="F86" i="2"/>
  <c r="F87" i="2" s="1"/>
  <c r="F83" i="2"/>
  <c r="F82" i="2"/>
  <c r="L86" i="2"/>
  <c r="L87" i="2" s="1"/>
  <c r="L83" i="2"/>
  <c r="L84" i="2"/>
  <c r="L82" i="2"/>
  <c r="I86" i="2"/>
  <c r="I87" i="2" s="1"/>
  <c r="I84" i="2"/>
  <c r="I82" i="2"/>
  <c r="I83" i="2"/>
  <c r="O86" i="2"/>
  <c r="O87" i="2" s="1"/>
  <c r="O83" i="2"/>
  <c r="O82" i="2"/>
  <c r="O84" i="2"/>
  <c r="C121" i="2" l="1"/>
  <c r="C122" i="2" s="1"/>
  <c r="C115" i="2"/>
  <c r="C118" i="2"/>
  <c r="P94" i="2" a="1"/>
  <c r="P94" i="2" s="1"/>
  <c r="O99" i="2" a="1"/>
  <c r="O99" i="2" s="1"/>
  <c r="P97" i="2" s="1"/>
  <c r="J94" i="2" a="1"/>
  <c r="J94" i="2" s="1"/>
  <c r="I99" i="2" a="1"/>
  <c r="I99" i="2" s="1"/>
  <c r="F84" i="2"/>
  <c r="F99" i="2" a="1"/>
  <c r="F99" i="2" s="1"/>
  <c r="G94" i="2" a="1"/>
  <c r="G94" i="2" s="1"/>
  <c r="L99" i="2" a="1"/>
  <c r="L99" i="2" s="1"/>
  <c r="M94" i="2" a="1"/>
  <c r="M94" i="2" s="1"/>
  <c r="C134" i="2" l="1" a="1"/>
  <c r="C134" i="2" s="1"/>
  <c r="D132" i="2" s="1"/>
  <c r="D129" i="2" a="1"/>
  <c r="D129" i="2" s="1"/>
  <c r="D116" i="2" s="1"/>
  <c r="C119" i="2"/>
  <c r="C124" i="2"/>
  <c r="B132" i="2"/>
  <c r="C116" i="2"/>
  <c r="C117" i="2"/>
  <c r="P99" i="2" a="1"/>
  <c r="P99" i="2" s="1"/>
  <c r="P95" i="2" s="1"/>
  <c r="G99" i="2" a="1"/>
  <c r="G99" i="2" s="1"/>
  <c r="G97" i="2"/>
  <c r="G95" i="2"/>
  <c r="J99" i="2" a="1"/>
  <c r="J99" i="2" s="1"/>
  <c r="J95" i="2" s="1"/>
  <c r="J97" i="2"/>
  <c r="M99" i="2" a="1"/>
  <c r="M99" i="2" s="1"/>
  <c r="M97" i="2"/>
  <c r="M95" i="2"/>
  <c r="D134" i="2" l="1" a="1"/>
  <c r="D134" i="2" s="1"/>
  <c r="D130" i="2" s="1"/>
  <c r="C125" i="2"/>
  <c r="J128" i="2"/>
  <c r="G128" i="2"/>
  <c r="P128" i="2"/>
  <c r="M128" i="2"/>
  <c r="B99" i="2"/>
  <c r="F119" i="2" l="1"/>
  <c r="D163" i="2"/>
  <c r="L121" i="2"/>
  <c r="L122" i="2" s="1"/>
  <c r="L118" i="2"/>
  <c r="L117" i="2"/>
  <c r="L119" i="2"/>
  <c r="O121" i="2"/>
  <c r="O122" i="2" s="1"/>
  <c r="O117" i="2"/>
  <c r="O119" i="2"/>
  <c r="O118" i="2"/>
  <c r="F121" i="2"/>
  <c r="F122" i="2" s="1"/>
  <c r="F117" i="2"/>
  <c r="F118" i="2"/>
  <c r="I121" i="2"/>
  <c r="I122" i="2" s="1"/>
  <c r="I119" i="2"/>
  <c r="I117" i="2"/>
  <c r="I118" i="2"/>
  <c r="C156" i="2" l="1"/>
  <c r="C157" i="2" s="1"/>
  <c r="C150" i="2"/>
  <c r="C153" i="2"/>
  <c r="L134" i="2" a="1"/>
  <c r="L134" i="2" s="1"/>
  <c r="M132" i="2" s="1"/>
  <c r="M129" i="2" a="1"/>
  <c r="M129" i="2" s="1"/>
  <c r="J129" i="2" a="1"/>
  <c r="J129" i="2" s="1"/>
  <c r="I134" i="2" a="1"/>
  <c r="I134" i="2" s="1"/>
  <c r="F134" i="2" a="1"/>
  <c r="F134" i="2" s="1"/>
  <c r="G132" i="2" s="1"/>
  <c r="G129" i="2" a="1"/>
  <c r="G129" i="2" s="1"/>
  <c r="O134" i="2" a="1"/>
  <c r="O134" i="2" s="1"/>
  <c r="P129" i="2" a="1"/>
  <c r="P129" i="2" s="1"/>
  <c r="C154" i="2" l="1"/>
  <c r="C169" i="2" a="1"/>
  <c r="C169" i="2" s="1"/>
  <c r="D164" i="2" a="1"/>
  <c r="D164" i="2" s="1"/>
  <c r="D151" i="2" s="1"/>
  <c r="C151" i="2"/>
  <c r="B167" i="2"/>
  <c r="C159" i="2"/>
  <c r="C152" i="2"/>
  <c r="G134" i="2" a="1"/>
  <c r="G134" i="2" s="1"/>
  <c r="G130" i="2" s="1"/>
  <c r="P134" i="2" a="1"/>
  <c r="P134" i="2" s="1"/>
  <c r="P132" i="2"/>
  <c r="P130" i="2"/>
  <c r="M134" i="2" a="1"/>
  <c r="M134" i="2" s="1"/>
  <c r="M130" i="2" s="1"/>
  <c r="J134" i="2" a="1"/>
  <c r="J134" i="2" s="1"/>
  <c r="J130" i="2" s="1"/>
  <c r="J132" i="2"/>
  <c r="D169" i="2" l="1" a="1"/>
  <c r="D169" i="2" s="1"/>
  <c r="D165" i="2" s="1"/>
  <c r="D167" i="2"/>
  <c r="M163" i="2"/>
  <c r="P163" i="2"/>
  <c r="J163" i="2"/>
  <c r="G163" i="2"/>
  <c r="B134" i="2"/>
  <c r="F156" i="2" l="1"/>
  <c r="F157" i="2" s="1"/>
  <c r="F152" i="2"/>
  <c r="F153" i="2"/>
  <c r="D198" i="2"/>
  <c r="I156" i="2"/>
  <c r="I157" i="2" s="1"/>
  <c r="I154" i="2"/>
  <c r="I153" i="2"/>
  <c r="I152" i="2"/>
  <c r="O156" i="2"/>
  <c r="O157" i="2" s="1"/>
  <c r="O153" i="2"/>
  <c r="O154" i="2"/>
  <c r="O152" i="2"/>
  <c r="L156" i="2"/>
  <c r="L157" i="2" s="1"/>
  <c r="L152" i="2"/>
  <c r="L154" i="2"/>
  <c r="L153" i="2"/>
  <c r="P164" i="2" l="1" a="1"/>
  <c r="P164" i="2" s="1"/>
  <c r="O169" i="2" a="1"/>
  <c r="O169" i="2" s="1"/>
  <c r="J164" i="2" a="1"/>
  <c r="J164" i="2" s="1"/>
  <c r="I169" i="2" a="1"/>
  <c r="I169" i="2" s="1"/>
  <c r="F154" i="2"/>
  <c r="G164" i="2" a="1"/>
  <c r="G164" i="2" s="1"/>
  <c r="F169" i="2" a="1"/>
  <c r="F169" i="2" s="1"/>
  <c r="M164" i="2" a="1"/>
  <c r="M164" i="2" s="1"/>
  <c r="L169" i="2" a="1"/>
  <c r="L169" i="2" s="1"/>
  <c r="C191" i="2"/>
  <c r="C192" i="2" s="1"/>
  <c r="C188" i="2"/>
  <c r="C185" i="2"/>
  <c r="G169" i="2" l="1" a="1"/>
  <c r="G169" i="2" s="1"/>
  <c r="G165" i="2" s="1"/>
  <c r="G167" i="2"/>
  <c r="C194" i="2"/>
  <c r="B202" i="2"/>
  <c r="C186" i="2"/>
  <c r="C187" i="2"/>
  <c r="D199" i="2" a="1"/>
  <c r="D199" i="2" s="1"/>
  <c r="D186" i="2" s="1"/>
  <c r="C204" i="2" a="1"/>
  <c r="C204" i="2" s="1"/>
  <c r="C189" i="2"/>
  <c r="M169" i="2" a="1"/>
  <c r="M169" i="2" s="1"/>
  <c r="M165" i="2" s="1"/>
  <c r="M167" i="2"/>
  <c r="J167" i="2"/>
  <c r="J169" i="2" a="1"/>
  <c r="J169" i="2" s="1"/>
  <c r="J165" i="2" s="1"/>
  <c r="P169" i="2" a="1"/>
  <c r="P169" i="2" s="1"/>
  <c r="P165" i="2" s="1"/>
  <c r="P167" i="2"/>
  <c r="D202" i="2" l="1"/>
  <c r="D204" i="2" a="1"/>
  <c r="D204" i="2" s="1"/>
  <c r="D200" i="2" s="1"/>
  <c r="B169" i="2"/>
  <c r="C160" i="2" s="1"/>
  <c r="C195" i="2"/>
  <c r="J198" i="2"/>
  <c r="M198" i="2"/>
  <c r="P198" i="2"/>
  <c r="G198" i="2"/>
  <c r="I191" i="2" l="1"/>
  <c r="I192" i="2" s="1"/>
  <c r="I189" i="2"/>
  <c r="I188" i="2"/>
  <c r="I187" i="2"/>
  <c r="F191" i="2"/>
  <c r="F192" i="2" s="1"/>
  <c r="D233" i="2"/>
  <c r="F188" i="2"/>
  <c r="F187" i="2"/>
  <c r="O191" i="2"/>
  <c r="O192" i="2" s="1"/>
  <c r="O188" i="2"/>
  <c r="O189" i="2"/>
  <c r="O187" i="2"/>
  <c r="L191" i="2"/>
  <c r="L192" i="2" s="1"/>
  <c r="L188" i="2"/>
  <c r="L187" i="2"/>
  <c r="L189" i="2"/>
  <c r="L204" i="2" l="1" a="1"/>
  <c r="L204" i="2" s="1"/>
  <c r="M202" i="2" s="1"/>
  <c r="M199" i="2" a="1"/>
  <c r="M199" i="2" s="1"/>
  <c r="O204" i="2" a="1"/>
  <c r="O204" i="2" s="1"/>
  <c r="P202" i="2" s="1"/>
  <c r="P199" i="2" a="1"/>
  <c r="P199" i="2" s="1"/>
  <c r="F189" i="2"/>
  <c r="F204" i="2" a="1"/>
  <c r="F204" i="2" s="1"/>
  <c r="G202" i="2" s="1"/>
  <c r="G199" i="2" a="1"/>
  <c r="G199" i="2" s="1"/>
  <c r="C226" i="2"/>
  <c r="C227" i="2" s="1"/>
  <c r="C223" i="2"/>
  <c r="C220" i="2"/>
  <c r="I204" i="2" a="1"/>
  <c r="I204" i="2" s="1"/>
  <c r="J202" i="2" s="1"/>
  <c r="J199" i="2" a="1"/>
  <c r="J199" i="2" s="1"/>
  <c r="G204" i="2" l="1" a="1"/>
  <c r="G204" i="2" s="1"/>
  <c r="G200" i="2" s="1"/>
  <c r="C221" i="2"/>
  <c r="B237" i="2"/>
  <c r="C222" i="2"/>
  <c r="C229" i="2"/>
  <c r="C224" i="2"/>
  <c r="D234" i="2" a="1"/>
  <c r="D234" i="2" s="1"/>
  <c r="D221" i="2" s="1"/>
  <c r="C239" i="2" a="1"/>
  <c r="C239" i="2" s="1"/>
  <c r="D237" i="2" s="1"/>
  <c r="P204" i="2" a="1"/>
  <c r="P204" i="2" s="1"/>
  <c r="P200" i="2" s="1"/>
  <c r="M204" i="2" a="1"/>
  <c r="M204" i="2" s="1"/>
  <c r="M200" i="2" s="1"/>
  <c r="J204" i="2" a="1"/>
  <c r="J204" i="2" s="1"/>
  <c r="J200" i="2" s="1"/>
  <c r="D268" i="2"/>
  <c r="C261" i="2" s="1"/>
  <c r="C262" i="2" s="1"/>
  <c r="D239" i="2" l="1" a="1"/>
  <c r="D239" i="2" s="1"/>
  <c r="D235" i="2" s="1"/>
  <c r="C230" i="2"/>
  <c r="P233" i="2"/>
  <c r="J233" i="2"/>
  <c r="G233" i="2"/>
  <c r="M233" i="2"/>
  <c r="B204" i="2"/>
  <c r="C258" i="2"/>
  <c r="C274" i="2" s="1" a="1"/>
  <c r="C274" i="2" s="1"/>
  <c r="C255" i="2"/>
  <c r="C257" i="2" s="1"/>
  <c r="L226" i="2" l="1"/>
  <c r="L227" i="2" s="1"/>
  <c r="L224" i="2"/>
  <c r="L223" i="2"/>
  <c r="L222" i="2"/>
  <c r="F226" i="2"/>
  <c r="F227" i="2" s="1"/>
  <c r="F223" i="2"/>
  <c r="F222" i="2"/>
  <c r="I226" i="2"/>
  <c r="I227" i="2" s="1"/>
  <c r="I224" i="2"/>
  <c r="I223" i="2"/>
  <c r="I222" i="2"/>
  <c r="O226" i="2"/>
  <c r="O227" i="2" s="1"/>
  <c r="O224" i="2"/>
  <c r="O222" i="2"/>
  <c r="O223" i="2"/>
  <c r="D269" i="2" a="1"/>
  <c r="D269" i="2" s="1"/>
  <c r="D256" i="2" s="1"/>
  <c r="C264" i="2"/>
  <c r="B272" i="2"/>
  <c r="C265" i="2" s="1"/>
  <c r="C259" i="2"/>
  <c r="C256" i="2"/>
  <c r="D272" i="2"/>
  <c r="D274" i="2" a="1"/>
  <c r="D274" i="2" s="1"/>
  <c r="D270" i="2" s="1"/>
  <c r="O239" i="2" l="1" a="1"/>
  <c r="O239" i="2" s="1"/>
  <c r="P237" i="2" s="1"/>
  <c r="P234" i="2" a="1"/>
  <c r="P234" i="2" s="1"/>
  <c r="J234" i="2" a="1"/>
  <c r="J234" i="2" s="1"/>
  <c r="I239" i="2" a="1"/>
  <c r="I239" i="2" s="1"/>
  <c r="F224" i="2"/>
  <c r="F239" i="2" a="1"/>
  <c r="F239" i="2" s="1"/>
  <c r="G237" i="2" s="1"/>
  <c r="G234" i="2" a="1"/>
  <c r="G234" i="2" s="1"/>
  <c r="M234" i="2" a="1"/>
  <c r="M234" i="2" s="1"/>
  <c r="L239" i="2" a="1"/>
  <c r="L239" i="2" s="1"/>
  <c r="M237" i="2" s="1"/>
  <c r="P268" i="2"/>
  <c r="O261" i="2" s="1"/>
  <c r="O262" i="2" s="1"/>
  <c r="G268" i="2"/>
  <c r="F261" i="2" s="1"/>
  <c r="F262" i="2" s="1"/>
  <c r="J268" i="2"/>
  <c r="I261" i="2" s="1"/>
  <c r="I262" i="2" s="1"/>
  <c r="M268" i="2"/>
  <c r="L261" i="2" s="1"/>
  <c r="L262" i="2" s="1"/>
  <c r="M239" i="2" l="1" a="1"/>
  <c r="M239" i="2" s="1"/>
  <c r="M235" i="2" s="1"/>
  <c r="J237" i="2"/>
  <c r="J239" i="2" a="1"/>
  <c r="J239" i="2" s="1"/>
  <c r="J235" i="2" s="1"/>
  <c r="P239" i="2" a="1"/>
  <c r="P239" i="2" s="1"/>
  <c r="P235" i="2" s="1"/>
  <c r="G239" i="2" a="1"/>
  <c r="G239" i="2" s="1"/>
  <c r="G235" i="2" s="1"/>
  <c r="O258" i="2"/>
  <c r="O274" i="2" s="1" a="1"/>
  <c r="O274" i="2" s="1"/>
  <c r="P272" i="2" s="1"/>
  <c r="L257" i="2"/>
  <c r="L259" i="2"/>
  <c r="L258" i="2"/>
  <c r="L274" i="2" s="1" a="1"/>
  <c r="L274" i="2" s="1"/>
  <c r="M272" i="2" s="1"/>
  <c r="I257" i="2"/>
  <c r="I259" i="2"/>
  <c r="I258" i="2"/>
  <c r="I274" i="2" s="1" a="1"/>
  <c r="I274" i="2" s="1"/>
  <c r="J272" i="2" s="1"/>
  <c r="F257" i="2"/>
  <c r="F258" i="2"/>
  <c r="F259" i="2" s="1"/>
  <c r="D303" i="2"/>
  <c r="C296" i="2" s="1"/>
  <c r="C297" i="2" s="1"/>
  <c r="O257" i="2"/>
  <c r="O259" i="2"/>
  <c r="B239" i="2" l="1"/>
  <c r="P269" i="2" a="1"/>
  <c r="P269" i="2" s="1"/>
  <c r="J269" i="2" a="1"/>
  <c r="J269" i="2" s="1"/>
  <c r="F274" i="2" a="1"/>
  <c r="F274" i="2" s="1"/>
  <c r="G272" i="2" s="1"/>
  <c r="G269" i="2" a="1"/>
  <c r="G269" i="2" s="1"/>
  <c r="M269" i="2" a="1"/>
  <c r="M269" i="2" s="1"/>
  <c r="C290" i="2"/>
  <c r="C291" i="2" s="1"/>
  <c r="C293" i="2"/>
  <c r="C309" i="2" s="1" a="1"/>
  <c r="C309" i="2" s="1"/>
  <c r="P274" i="2" a="1"/>
  <c r="P274" i="2" s="1"/>
  <c r="P270" i="2" s="1"/>
  <c r="J274" i="2" a="1"/>
  <c r="J274" i="2" s="1"/>
  <c r="J270" i="2" s="1"/>
  <c r="M274" i="2" a="1"/>
  <c r="M274" i="2" s="1"/>
  <c r="M270" i="2" s="1"/>
  <c r="G274" i="2" l="1" a="1"/>
  <c r="G274" i="2" s="1"/>
  <c r="G270" i="2" s="1"/>
  <c r="B274" i="2" s="1"/>
  <c r="B307" i="2"/>
  <c r="C294" i="2"/>
  <c r="D304" i="2" a="1"/>
  <c r="D304" i="2" s="1"/>
  <c r="D291" i="2" s="1"/>
  <c r="C292" i="2"/>
  <c r="C299" i="2"/>
  <c r="D307" i="2"/>
  <c r="D309" i="2" a="1"/>
  <c r="D309" i="2" s="1"/>
  <c r="D305" i="2" s="1"/>
  <c r="M303" i="2" l="1"/>
  <c r="L296" i="2" s="1"/>
  <c r="L297" i="2" s="1"/>
  <c r="G303" i="2"/>
  <c r="F296" i="2" s="1"/>
  <c r="F297" i="2" s="1"/>
  <c r="J303" i="2"/>
  <c r="I296" i="2" s="1"/>
  <c r="I297" i="2" s="1"/>
  <c r="P303" i="2"/>
  <c r="O296" i="2" s="1"/>
  <c r="O297" i="2" s="1"/>
  <c r="L292" i="2" l="1"/>
  <c r="L293" i="2"/>
  <c r="L294" i="2" s="1"/>
  <c r="O294" i="2"/>
  <c r="O293" i="2"/>
  <c r="P304" i="2" s="1" a="1"/>
  <c r="P304" i="2" s="1"/>
  <c r="O292" i="2"/>
  <c r="D338" i="2"/>
  <c r="C331" i="2" s="1"/>
  <c r="C332" i="2" s="1"/>
  <c r="F293" i="2"/>
  <c r="F294" i="2" s="1"/>
  <c r="F292" i="2"/>
  <c r="I292" i="2"/>
  <c r="I293" i="2"/>
  <c r="I309" i="2" s="1" a="1"/>
  <c r="I309" i="2" s="1"/>
  <c r="J307" i="2" s="1"/>
  <c r="I294" i="2"/>
  <c r="C328" i="2" l="1"/>
  <c r="C329" i="2" s="1"/>
  <c r="M304" i="2" a="1"/>
  <c r="M304" i="2" s="1"/>
  <c r="O309" i="2" a="1"/>
  <c r="O309" i="2" s="1"/>
  <c r="P307" i="2" s="1"/>
  <c r="L309" i="2" a="1"/>
  <c r="L309" i="2" s="1"/>
  <c r="M307" i="2" s="1"/>
  <c r="C325" i="2"/>
  <c r="C327" i="2" s="1"/>
  <c r="G304" i="2" a="1"/>
  <c r="G304" i="2" s="1"/>
  <c r="F309" i="2" a="1"/>
  <c r="F309" i="2" s="1"/>
  <c r="G307" i="2" s="1"/>
  <c r="J304" i="2" a="1"/>
  <c r="J304" i="2" s="1"/>
  <c r="J309" i="2" a="1"/>
  <c r="J309" i="2" s="1"/>
  <c r="J305" i="2" s="1"/>
  <c r="C344" i="2" l="1" a="1"/>
  <c r="C344" i="2" s="1"/>
  <c r="D342" i="2" s="1"/>
  <c r="D339" i="2" a="1"/>
  <c r="D339" i="2" s="1"/>
  <c r="D326" i="2" s="1"/>
  <c r="B342" i="2"/>
  <c r="P309" i="2" a="1"/>
  <c r="P309" i="2" s="1"/>
  <c r="P305" i="2" s="1"/>
  <c r="M309" i="2" a="1"/>
  <c r="M309" i="2" s="1"/>
  <c r="M305" i="2" s="1"/>
  <c r="C334" i="2"/>
  <c r="C326" i="2"/>
  <c r="G309" i="2" a="1"/>
  <c r="G309" i="2" s="1"/>
  <c r="G305" i="2" s="1"/>
  <c r="D344" i="2" l="1" a="1"/>
  <c r="D344" i="2" s="1"/>
  <c r="D340" i="2" s="1"/>
  <c r="G338" i="2"/>
  <c r="F331" i="2" s="1"/>
  <c r="F332" i="2" s="1"/>
  <c r="M338" i="2"/>
  <c r="L331" i="2" s="1"/>
  <c r="L332" i="2" s="1"/>
  <c r="J338" i="2"/>
  <c r="I331" i="2" s="1"/>
  <c r="I332" i="2" s="1"/>
  <c r="P338" i="2"/>
  <c r="O331" i="2" s="1"/>
  <c r="O332" i="2" s="1"/>
  <c r="B309" i="2"/>
  <c r="C300" i="2" s="1"/>
  <c r="I328" i="2" l="1"/>
  <c r="I344" i="2" s="1" a="1"/>
  <c r="I344" i="2" s="1"/>
  <c r="J342" i="2" s="1"/>
  <c r="O328" i="2"/>
  <c r="P339" i="2" s="1" a="1"/>
  <c r="P339" i="2" s="1"/>
  <c r="L329" i="2"/>
  <c r="F329" i="2"/>
  <c r="F327" i="2"/>
  <c r="F328" i="2"/>
  <c r="G339" i="2" s="1" a="1"/>
  <c r="G339" i="2" s="1"/>
  <c r="O329" i="2"/>
  <c r="O327" i="2"/>
  <c r="I327" i="2"/>
  <c r="I329" i="2"/>
  <c r="L327" i="2"/>
  <c r="L328" i="2"/>
  <c r="L344" i="2" s="1" a="1"/>
  <c r="L344" i="2" s="1"/>
  <c r="M342" i="2" s="1"/>
  <c r="J339" i="2" l="1" a="1"/>
  <c r="J339" i="2" s="1"/>
  <c r="O344" i="2" a="1"/>
  <c r="O344" i="2" s="1"/>
  <c r="P342" i="2" s="1"/>
  <c r="F344" i="2" a="1"/>
  <c r="F344" i="2" s="1"/>
  <c r="G342" i="2" s="1"/>
  <c r="M339" i="2" a="1"/>
  <c r="M339" i="2" s="1"/>
  <c r="M344" i="2" a="1"/>
  <c r="M344" i="2" s="1"/>
  <c r="M340" i="2" s="1"/>
  <c r="J344" i="2" a="1"/>
  <c r="J344" i="2" s="1"/>
  <c r="J340" i="2" s="1"/>
  <c r="P344" i="2" l="1" a="1"/>
  <c r="P344" i="2" s="1"/>
  <c r="P340" i="2" s="1"/>
  <c r="G344" i="2" a="1"/>
  <c r="G344" i="2" s="1"/>
  <c r="G340" i="2" s="1"/>
  <c r="B344" i="2" l="1"/>
  <c r="C335"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tc={DEF439B7-7013-48B7-9134-D7F809AE6058}</author>
  </authors>
  <commentList>
    <comment ref="A3" authorId="0" shapeId="0" xr:uid="{DEF439B7-7013-48B7-9134-D7F809AE6058}">
      <text>
        <t>[Threaded comment]
Your version of Excel allows you to read this threaded comment; however, any edits to it will get removed if the file is opened in a newer version of Excel. Learn more: https://go.microsoft.com/fwlink/?linkid=870924
Comment:
    The "-2" is in the formula here b/c there are two rows of explanation in column C to account for.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tc={5F4DAE78-6B83-4BEF-A78C-AB287AA59303}</author>
    <author>tc={2C83761B-158A-4E76-B8B0-1A71930E6957}</author>
    <author>tc={792B3498-77CF-4611-8F4E-52B94E41802F}</author>
    <author>tc={B475E1AD-6C31-4F7D-BF04-37C4AFE8A905}</author>
    <author>tc={9E6E0F72-4315-46AE-8746-01ECA9B72C5E}</author>
    <author>tc={322C703F-161A-4543-BE2B-3808DD2747E7}</author>
    <author>tc={4EB22348-9BE3-4B45-BC11-E57D29C6690A}</author>
    <author>tc={F7A7A4CA-71A8-43D7-A40B-2207E0DB33A0}</author>
    <author>tc={B1D9A322-EBA1-47E1-AEF2-ECDB69D501E2}</author>
    <author>tc={921D8AC1-A24C-4A14-9AFB-BB60E58F6B80}</author>
  </authors>
  <commentList>
    <comment ref="J4" authorId="0" shapeId="0" xr:uid="{5F4DAE78-6B83-4BEF-A78C-AB287AA59303}">
      <text>
        <t>[Threaded comment]
Your version of Excel allows you to read this threaded comment; however, any edits to it will get removed if the file is opened in a newer version of Excel. Learn more: https://go.microsoft.com/fwlink/?linkid=870924
Comment:
    Eventually we'll just list the requirements. "Refer to PVGB" is a placeholder.</t>
      </text>
    </comment>
    <comment ref="O9" authorId="1" shapeId="0" xr:uid="{2C83761B-158A-4E76-B8B0-1A71930E6957}">
      <text>
        <t>[Threaded comment]
Your version of Excel allows you to read this threaded comment; however, any edits to it will get removed if the file is opened in a newer version of Excel. Learn more: https://go.microsoft.com/fwlink/?linkid=870924
Comment:
    Answers must be &lt;256 characters for vlookup to work</t>
      </text>
    </comment>
    <comment ref="J17" authorId="2" shapeId="0" xr:uid="{792B3498-77CF-4611-8F4E-52B94E41802F}">
      <text>
        <t>[Threaded comment]
Your version of Excel allows you to read this threaded comment; however, any edits to it will get removed if the file is opened in a newer version of Excel. Learn more: https://go.microsoft.com/fwlink/?linkid=870924
Comment:
    Do we need to add any requirements here? "Blocks at least 90% of light?"</t>
      </text>
    </comment>
    <comment ref="E33" authorId="3" shapeId="0" xr:uid="{B475E1AD-6C31-4F7D-BF04-37C4AFE8A905}">
      <text>
        <t>[Threaded comment]
Your version of Excel allows you to read this threaded comment; however, any edits to it will get removed if the file is opened in a newer version of Excel. Learn more: https://go.microsoft.com/fwlink/?linkid=870924
Comment:
    Simplified name</t>
      </text>
    </comment>
    <comment ref="J35" authorId="4" shapeId="0" xr:uid="{9E6E0F72-4315-46AE-8746-01ECA9B72C5E}">
      <text>
        <t>[Threaded comment]
Your version of Excel allows you to read this threaded comment; however, any edits to it will get removed if the file is opened in a newer version of Excel. Learn more: https://go.microsoft.com/fwlink/?linkid=870924
Comment:
    Consider additional details on what makes a system "radiant"</t>
      </text>
    </comment>
    <comment ref="J37" authorId="5" shapeId="0" xr:uid="{322C703F-161A-4543-BE2B-3808DD2747E7}">
      <text>
        <t>[Threaded comment]
Your version of Excel allows you to read this threaded comment; however, any edits to it will get removed if the file is opened in a newer version of Excel. Learn more: https://go.microsoft.com/fwlink/?linkid=870924
Comment:
    Eventually we'll just list the requirements. "Refer to PVGB" is a placeholder.</t>
      </text>
    </comment>
    <comment ref="J44" authorId="6" shapeId="0" xr:uid="{4EB22348-9BE3-4B45-BC11-E57D29C6690A}">
      <text>
        <t>[Threaded comment]
Your version of Excel allows you to read this threaded comment; however, any edits to it will get removed if the file is opened in a newer version of Excel. Learn more: https://go.microsoft.com/fwlink/?linkid=870924
Comment:
    Here's a case where the very existence of the product is enough for licensing.</t>
      </text>
    </comment>
    <comment ref="E46" authorId="7" shapeId="0" xr:uid="{F7A7A4CA-71A8-43D7-A40B-2207E0DB33A0}">
      <text>
        <t>[Threaded comment]
Your version of Excel allows you to read this threaded comment; however, any edits to it will get removed if the file is opened in a newer version of Excel. Learn more: https://go.microsoft.com/fwlink/?linkid=870924
Comment:
    Renamed to be more descriptive</t>
      </text>
    </comment>
    <comment ref="E51" authorId="8" shapeId="0" xr:uid="{B1D9A322-EBA1-47E1-AEF2-ECDB69D501E2}">
      <text>
        <t>[Threaded comment]
Your version of Excel allows you to read this threaded comment; however, any edits to it will get removed if the file is opened in a newer version of Excel. Learn more: https://go.microsoft.com/fwlink/?linkid=870924
Comment:
    Simplified name</t>
      </text>
    </comment>
    <comment ref="E61" authorId="9" shapeId="0" xr:uid="{921D8AC1-A24C-4A14-9AFB-BB60E58F6B80}">
      <text>
        <t>[Threaded comment]
Your version of Excel allows you to read this threaded comment; however, any edits to it will get removed if the file is opened in a newer version of Excel. Learn more: https://go.microsoft.com/fwlink/?linkid=870924
Comment:
    Simplified name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<sst xmlns="http://schemas.openxmlformats.org/spreadsheetml/2006/main" count="2960" uniqueCount="956">
  <si>
    <t>12 51 00</t>
  </si>
  <si>
    <t>Office Furniture</t>
  </si>
  <si>
    <t>Feature.Part</t>
  </si>
  <si>
    <t>Req/Opt</t>
  </si>
  <si>
    <t>None of the above</t>
  </si>
  <si>
    <t>Text</t>
  </si>
  <si>
    <t>Question</t>
  </si>
  <si>
    <t>Question Topics</t>
  </si>
  <si>
    <t>Disclosed ingredients</t>
  </si>
  <si>
    <t>Enhanced disclosed ingredients</t>
  </si>
  <si>
    <t>Outcome</t>
  </si>
  <si>
    <t>Approved</t>
  </si>
  <si>
    <t>Denied</t>
  </si>
  <si>
    <t>X07.1</t>
  </si>
  <si>
    <t>O</t>
  </si>
  <si>
    <t>Height-Adjustable Work Surfaces</t>
  </si>
  <si>
    <t>X07.2</t>
  </si>
  <si>
    <t>V02.2</t>
  </si>
  <si>
    <t>Does the product have any of the following?</t>
  </si>
  <si>
    <t>Are all ingredients are publicly disclosed down to 100 ppm by any of the following?</t>
  </si>
  <si>
    <t>A Declare label</t>
  </si>
  <si>
    <t>Yes</t>
  </si>
  <si>
    <t>No</t>
  </si>
  <si>
    <t>09 51 00</t>
  </si>
  <si>
    <t>Acoustical Ceilings</t>
  </si>
  <si>
    <t>S05.1</t>
  </si>
  <si>
    <t>NRC Minimum</t>
  </si>
  <si>
    <t>Does the product have an NRC/aw of at least 0.75?</t>
  </si>
  <si>
    <t>Asbestos limit</t>
  </si>
  <si>
    <t>P</t>
  </si>
  <si>
    <t>X01.1</t>
  </si>
  <si>
    <t>Please select product type:</t>
  </si>
  <si>
    <t>Product Name</t>
  </si>
  <si>
    <t>Concepts</t>
  </si>
  <si>
    <t>Air</t>
  </si>
  <si>
    <t>Water</t>
  </si>
  <si>
    <t>Nourishment</t>
  </si>
  <si>
    <t>Light</t>
  </si>
  <si>
    <t>Movement</t>
  </si>
  <si>
    <t>Thermal Comfort</t>
  </si>
  <si>
    <t>Sound</t>
  </si>
  <si>
    <t>Mind</t>
  </si>
  <si>
    <t>Community</t>
  </si>
  <si>
    <t>Materials</t>
  </si>
  <si>
    <t>Innovation</t>
  </si>
  <si>
    <t>A</t>
  </si>
  <si>
    <t>W</t>
  </si>
  <si>
    <t>N</t>
  </si>
  <si>
    <t>L</t>
  </si>
  <si>
    <t>M</t>
  </si>
  <si>
    <t>S</t>
  </si>
  <si>
    <t>C</t>
  </si>
  <si>
    <t>I</t>
  </si>
  <si>
    <t>V</t>
  </si>
  <si>
    <t>T</t>
  </si>
  <si>
    <t>X</t>
  </si>
  <si>
    <t>Letter</t>
  </si>
  <si>
    <t>Order</t>
  </si>
  <si>
    <t>concept order</t>
  </si>
  <si>
    <t>Support</t>
  </si>
  <si>
    <t>Answers</t>
  </si>
  <si>
    <t>Number of answers</t>
  </si>
  <si>
    <t>Question necessity</t>
  </si>
  <si>
    <t>Product category</t>
  </si>
  <si>
    <t>Question row</t>
  </si>
  <si>
    <t>Number of linkages</t>
  </si>
  <si>
    <t>Number of questions</t>
  </si>
  <si>
    <t>Number of products</t>
  </si>
  <si>
    <t>This question is</t>
  </si>
  <si>
    <t>26 51 00</t>
  </si>
  <si>
    <t>Interior Lighting</t>
  </si>
  <si>
    <t>12 43 00</t>
  </si>
  <si>
    <t>Portable Lamps</t>
  </si>
  <si>
    <t>12 24 00</t>
  </si>
  <si>
    <t>Window Shades</t>
  </si>
  <si>
    <t>CSI</t>
  </si>
  <si>
    <t>12 21 00</t>
  </si>
  <si>
    <t>Window Blinds</t>
  </si>
  <si>
    <t>12 22 00</t>
  </si>
  <si>
    <t>Curtains and Drapes</t>
  </si>
  <si>
    <t>12 23 00</t>
  </si>
  <si>
    <t>Interior Shutters</t>
  </si>
  <si>
    <t>10 71 13</t>
  </si>
  <si>
    <t>Exterior Sun Control Devices</t>
  </si>
  <si>
    <t>Electric Light Glare</t>
  </si>
  <si>
    <t>Does the Luminaire meet one of the following?</t>
  </si>
  <si>
    <t>100% of light is emitted above the horizontal plane.</t>
  </si>
  <si>
    <r>
      <t>Luminance does not exceed 6,000 cd/m</t>
    </r>
    <r>
      <rPr>
        <sz val="11"/>
        <color theme="1"/>
        <rFont val="Calibri"/>
        <family val="2"/>
      </rPr>
      <t>²</t>
    </r>
    <r>
      <rPr>
        <sz val="11"/>
        <color theme="1"/>
        <rFont val="Calibri"/>
        <family val="2"/>
        <scheme val="minor"/>
      </rPr>
      <t> at any angle between 45 and 90 degrees from nadir.</t>
    </r>
  </si>
  <si>
    <t>Glazing transmittance</t>
  </si>
  <si>
    <t>Is the visible light transmittance (VLT) is greater than 40%?</t>
  </si>
  <si>
    <t>Shading</t>
  </si>
  <si>
    <t>L04.1</t>
  </si>
  <si>
    <t>08 81 00</t>
  </si>
  <si>
    <t>Glass Glazing</t>
  </si>
  <si>
    <t>08 88 00</t>
  </si>
  <si>
    <t>Special Function Glazing</t>
  </si>
  <si>
    <t>L05.1</t>
  </si>
  <si>
    <t>L05.2</t>
  </si>
  <si>
    <t>Color Rendering Quality</t>
  </si>
  <si>
    <t>Does the light meet any of the following?</t>
  </si>
  <si>
    <t>L08.1</t>
  </si>
  <si>
    <t>Flicker</t>
  </si>
  <si>
    <t>Does the light, in combination with appropriate controls, meet any of the following?</t>
  </si>
  <si>
    <t>L08.2</t>
  </si>
  <si>
    <t>12 41 00</t>
  </si>
  <si>
    <t>Office Accessories</t>
  </si>
  <si>
    <t>Computer Positioning</t>
  </si>
  <si>
    <t>Does the product enable either of the following?</t>
  </si>
  <si>
    <t>V02.1</t>
  </si>
  <si>
    <t>Work Surface Adjustment</t>
  </si>
  <si>
    <t>12 52 23</t>
  </si>
  <si>
    <t>Office seating</t>
  </si>
  <si>
    <t>Chair Height Adjustability</t>
  </si>
  <si>
    <t>Is the seat height adjustable?</t>
  </si>
  <si>
    <t>Chair Depth Adjustability</t>
  </si>
  <si>
    <t>Is the seat depth adjustable?</t>
  </si>
  <si>
    <t>Chair Additional Adjustability</t>
  </si>
  <si>
    <t>V02.3</t>
  </si>
  <si>
    <t>12 93 13</t>
  </si>
  <si>
    <t>Bicycle Racks</t>
  </si>
  <si>
    <t>Bike Storage</t>
  </si>
  <si>
    <t>Is this a bike storage system?</t>
  </si>
  <si>
    <t>Heated chair</t>
  </si>
  <si>
    <t>Does the chair include a built-in heated seats?</t>
  </si>
  <si>
    <t>Cooled Chair</t>
  </si>
  <si>
    <t>Does the chair include a built-in cooling system?</t>
  </si>
  <si>
    <t>T04.1</t>
  </si>
  <si>
    <t>T04.2</t>
  </si>
  <si>
    <t>Space Heater</t>
  </si>
  <si>
    <t>User-controlled Fan</t>
  </si>
  <si>
    <t>Is the fan user controlled and only affects the air speed at one workstation?</t>
  </si>
  <si>
    <t>Fan</t>
  </si>
  <si>
    <t>Parabolic space heater</t>
  </si>
  <si>
    <t>Is the product an electric parabolic space heater that is user controlled?</t>
  </si>
  <si>
    <t>Thermal comfort sensor</t>
  </si>
  <si>
    <t>T06.1</t>
  </si>
  <si>
    <t>23 83 00</t>
  </si>
  <si>
    <t>Radiant Heating and Cooling Units</t>
  </si>
  <si>
    <t>Radiant Heating</t>
  </si>
  <si>
    <t>Does the system provide radiant heating through ceilings, walls, floors or panels?</t>
  </si>
  <si>
    <t>T05.1</t>
  </si>
  <si>
    <t>T05.2</t>
  </si>
  <si>
    <t>Radiant Cooling</t>
  </si>
  <si>
    <t>Does the system provide radiant cooling through ceilings, walls, floors or panels?</t>
  </si>
  <si>
    <t>S03.1</t>
  </si>
  <si>
    <t>08 10 00</t>
  </si>
  <si>
    <t>Doors and Frames</t>
  </si>
  <si>
    <t>Does the door have a non-hollow core?</t>
  </si>
  <si>
    <t>Does the door have a STC/Rw of 30 or higher?</t>
  </si>
  <si>
    <t>Non-hollow doors</t>
  </si>
  <si>
    <t>STC/Rw-rated doors</t>
  </si>
  <si>
    <t>Doors with acoustic seals</t>
  </si>
  <si>
    <t>09 83 00</t>
  </si>
  <si>
    <t>Acoustic Finishes</t>
  </si>
  <si>
    <t>Acoustic Room Components</t>
  </si>
  <si>
    <t>09 84 00</t>
  </si>
  <si>
    <t>Furniture system NRC minimum</t>
  </si>
  <si>
    <t>Sound Masking Systems</t>
  </si>
  <si>
    <t>27 51 19</t>
  </si>
  <si>
    <t>Sound masking requirements</t>
  </si>
  <si>
    <t>Does the system produce a 1/3 octave band adjustable output signal and minimum frequency spectrum of 100 Hz to 5 kHz?</t>
  </si>
  <si>
    <t>S06.1</t>
  </si>
  <si>
    <t>Audio-Video Systems</t>
  </si>
  <si>
    <t>27 41 00</t>
  </si>
  <si>
    <t>Speech enhancement technology</t>
  </si>
  <si>
    <t>Does the system use speech enhancement technology, such as active digital signal processing or noise cancellation?</t>
  </si>
  <si>
    <t>S08.1</t>
  </si>
  <si>
    <t>Feature</t>
  </si>
  <si>
    <t>09 62 00</t>
  </si>
  <si>
    <t>Specialty Flooring</t>
  </si>
  <si>
    <t>Masonry Flooring</t>
  </si>
  <si>
    <t>09 63 00</t>
  </si>
  <si>
    <t>09 64 00</t>
  </si>
  <si>
    <t>Wood Flooring</t>
  </si>
  <si>
    <t>09 65 00</t>
  </si>
  <si>
    <t>Resilient Flooring</t>
  </si>
  <si>
    <t>09 66 00</t>
  </si>
  <si>
    <t>Terrazzo Flooring</t>
  </si>
  <si>
    <t>Fluid-Applied Flooring</t>
  </si>
  <si>
    <t>09 67 00</t>
  </si>
  <si>
    <t>09 68 00</t>
  </si>
  <si>
    <t>Carpeting</t>
  </si>
  <si>
    <t>Halogenated flame retardants</t>
  </si>
  <si>
    <t>Does the product contain 100 ppm (0.01%) by weight or less of halogenated flame retardants (HFR)?</t>
  </si>
  <si>
    <t>X05.2</t>
  </si>
  <si>
    <t>Per- and polyfluoroalkyl substances</t>
  </si>
  <si>
    <t>Does the product contain 100 ppm (0.01%) by weight or less of per- and polyfluoroalkyl substances (PFAS)?</t>
  </si>
  <si>
    <t>Orthophthalates</t>
  </si>
  <si>
    <t>Does the product contain 100 ppm (0.01%) by weight or less of orthophthalates?</t>
  </si>
  <si>
    <t>07 21 00</t>
  </si>
  <si>
    <t>Thermal Insulation</t>
  </si>
  <si>
    <t>09 81 00</t>
  </si>
  <si>
    <t>Acoustic Insulation</t>
  </si>
  <si>
    <t>09 54 00</t>
  </si>
  <si>
    <t>Specialty Ceilings</t>
  </si>
  <si>
    <t>09 56 00</t>
  </si>
  <si>
    <t>Textured Ceilings</t>
  </si>
  <si>
    <t>09 58 00</t>
  </si>
  <si>
    <t>Integrated Ceiling Assemblies</t>
  </si>
  <si>
    <t>09 70 00</t>
  </si>
  <si>
    <t>Wall Finishes</t>
  </si>
  <si>
    <t>Unique-check</t>
  </si>
  <si>
    <t>09 90 00</t>
  </si>
  <si>
    <t>Painting and Coating</t>
  </si>
  <si>
    <t>Wet-applied VOC Limit</t>
  </si>
  <si>
    <t>Is the product tested to meet any of the following?</t>
  </si>
  <si>
    <t>X06.1</t>
  </si>
  <si>
    <t>GB 33372-2020 (Adhesives)</t>
  </si>
  <si>
    <t>SCAQMD Rule 1168 (Adhesives and Sealants, 2017)</t>
  </si>
  <si>
    <t>2019 CARB SCM for Architectural Coatings</t>
  </si>
  <si>
    <t>EU Ecolabel for indoor and outdoor paints and varnishes</t>
  </si>
  <si>
    <t>HJ 2537-2014 (Paints)</t>
  </si>
  <si>
    <t>Any standard listed in the ‘VOC content evaluation’ section of the ‘Low-Emitting Materials’ credit of the LEED v4.1 standard</t>
  </si>
  <si>
    <t>California Department of Public Health (CDPH) Standard Method v1.2</t>
  </si>
  <si>
    <t>AgBB</t>
  </si>
  <si>
    <t>European Union LCI VOC thresholds following EN 16516-1:2017 testing methods</t>
  </si>
  <si>
    <t>09 60 50</t>
  </si>
  <si>
    <t>Flooring Adhesives</t>
  </si>
  <si>
    <t>Does the product meet any of the following?</t>
  </si>
  <si>
    <t>X06.2</t>
  </si>
  <si>
    <t>Tested per methods and VOC emission thresholds established in California Department of Public Health (CDPH) Standard Method v1.2</t>
  </si>
  <si>
    <t>Tested per methods and VOC emission thresholds established in European Union LCI VOC thresholds10 following EN 16516-1:2017 testing methods</t>
  </si>
  <si>
    <t>Tested per methods and VOC emission thresholds established in ANSI/BIFMA e3-2014, sections 7.6.1 or 7.6.2 (Furniture)</t>
  </si>
  <si>
    <t>Made exclusively with one or a combination of metal (including powder-coated, plated and anodized materials), untreated wood and plant products, glass, ceramic, concrete or stone, without organic additives</t>
  </si>
  <si>
    <t>Row Labels</t>
  </si>
  <si>
    <t>Grand Total</t>
  </si>
  <si>
    <t>Column Labels</t>
  </si>
  <si>
    <t>Count of Feature.Part</t>
  </si>
  <si>
    <t>CSI Division</t>
  </si>
  <si>
    <t>12 5</t>
  </si>
  <si>
    <t>09 5</t>
  </si>
  <si>
    <t>26 5</t>
  </si>
  <si>
    <t>08 8</t>
  </si>
  <si>
    <t>12 2</t>
  </si>
  <si>
    <t>10 7</t>
  </si>
  <si>
    <t>12 4</t>
  </si>
  <si>
    <t>12 9</t>
  </si>
  <si>
    <t>23 8</t>
  </si>
  <si>
    <t>23 0</t>
  </si>
  <si>
    <t>08 1</t>
  </si>
  <si>
    <t>09 8</t>
  </si>
  <si>
    <t>27 5</t>
  </si>
  <si>
    <t>27 4</t>
  </si>
  <si>
    <t>09 6</t>
  </si>
  <si>
    <t>07 2</t>
  </si>
  <si>
    <t>09 7</t>
  </si>
  <si>
    <t>22 1</t>
  </si>
  <si>
    <t>09 9</t>
  </si>
  <si>
    <t>12 36 00</t>
  </si>
  <si>
    <t>Countertops</t>
  </si>
  <si>
    <t>12 31 00</t>
  </si>
  <si>
    <t>Manufactured Metal Casework</t>
  </si>
  <si>
    <t>Manufactured Wood Casework</t>
  </si>
  <si>
    <t>12 32 00</t>
  </si>
  <si>
    <t>12 34 00</t>
  </si>
  <si>
    <t>Manufactured Plastic Casework</t>
  </si>
  <si>
    <t>12 35 00</t>
  </si>
  <si>
    <t>Specialty Casework</t>
  </si>
  <si>
    <t>10 22 00</t>
  </si>
  <si>
    <t>Partitions</t>
  </si>
  <si>
    <t>X05.1</t>
  </si>
  <si>
    <t>Plastics and Textiles in Furnishing</t>
  </si>
  <si>
    <t>The textiles and plastics in this product meet this requirement.</t>
  </si>
  <si>
    <t>Do the textiles and plastics in the product contain 100 ppm or less of each of HFR, PFAS, lead, cadmium and mercury?</t>
  </si>
  <si>
    <t>10 2</t>
  </si>
  <si>
    <t>12 3</t>
  </si>
  <si>
    <t>08 87 00</t>
  </si>
  <si>
    <t>Glazing Surface Films</t>
  </si>
  <si>
    <t>RoHS Compliance</t>
  </si>
  <si>
    <t>Is the product compliant with RoHS restrictions?</t>
  </si>
  <si>
    <t>Lead Paint</t>
  </si>
  <si>
    <t>Which of the following applies to your product?</t>
  </si>
  <si>
    <t>X01.3</t>
  </si>
  <si>
    <t>Lead Pipes</t>
  </si>
  <si>
    <t>Which of the following applies to your paint or finish?</t>
  </si>
  <si>
    <t>The product is approved for use with drinking water by a government authority or by a government-authorized certification body.</t>
  </si>
  <si>
    <t>Third-Party Ingredient Disclosure</t>
  </si>
  <si>
    <t>X07.3</t>
  </si>
  <si>
    <t>A Declare label, operated by the International Living Future Institute</t>
  </si>
  <si>
    <t>A Health Product Declaration (HPD) published in the HPD Public Repository, operated by the Health Product Declaration Collaborative</t>
  </si>
  <si>
    <t>A Cradle-to-Cradle Certified™ product, or a product with a Material Health Certificate from the Cradle to Cradle Products Innovation Institute</t>
  </si>
  <si>
    <t>A Product Lens Certification™, operated by UL</t>
  </si>
  <si>
    <t>A Product Health Declaration, operated by Global Green Tag</t>
  </si>
  <si>
    <t>Is the product certified under any of the following?</t>
  </si>
  <si>
    <t>X08.1</t>
  </si>
  <si>
    <t xml:space="preserve">Cradle to Cradle Certified™ with a Silver, Gold or Platinum level in the Material Health category; OR a Silver, Gold or Platinum level Material Health Certificate </t>
  </si>
  <si>
    <t>Living Product Challenge with Materials and Health &amp; Happiness Petal; OR Living Product Certification</t>
  </si>
  <si>
    <t>Global GreenTag Product Health Declaration, with a GreenTag HealthRATE™ mark at SilverHEALTH, GoldHEALTH or PlatinumHEALTH level</t>
  </si>
  <si>
    <t>X08.2</t>
  </si>
  <si>
    <t>Optimized Products</t>
  </si>
  <si>
    <t>Enhanced Chemical Restrictions - Inventory</t>
  </si>
  <si>
    <t>Enhanced Chemical Restriction - Targets</t>
  </si>
  <si>
    <t>Are all ingredients in the product inventoried to 100 ppm?</t>
  </si>
  <si>
    <t>Do any of the following apply to the product?</t>
  </si>
  <si>
    <t>C09.2</t>
  </si>
  <si>
    <t>28 47 00</t>
  </si>
  <si>
    <t>Mass Notification</t>
  </si>
  <si>
    <t>Emergency Notification Requirements</t>
  </si>
  <si>
    <t>Does the system include both audio and visual notifications?</t>
  </si>
  <si>
    <t>C14.1</t>
  </si>
  <si>
    <t>12 48 00</t>
  </si>
  <si>
    <t>Entryway Mats/Grilles</t>
  </si>
  <si>
    <t>Is the product composed of grilles, grates, slots or rollout mats or removable carpet tiles that are designed for outdoor use?</t>
  </si>
  <si>
    <t>Rugs, Mats, Grates, &amp; Grilles</t>
  </si>
  <si>
    <t>A09.1</t>
  </si>
  <si>
    <t>The textiles and plastics in this product contain more than 100 ppm of HFR, PFAS, lead, cadmium or mercury.</t>
  </si>
  <si>
    <t>23 05 66</t>
  </si>
  <si>
    <t>UV Cooling Coil Treatment</t>
  </si>
  <si>
    <t>A14.1</t>
  </si>
  <si>
    <t>A13.1</t>
  </si>
  <si>
    <t>Standalone Air Purifier</t>
  </si>
  <si>
    <t>28 4</t>
  </si>
  <si>
    <t>09 29 00</t>
  </si>
  <si>
    <t>Gypsum Board</t>
  </si>
  <si>
    <t>07 80 00</t>
  </si>
  <si>
    <t>Fire and Smoke Protection</t>
  </si>
  <si>
    <t>07 90 00</t>
  </si>
  <si>
    <t>Joint Protection</t>
  </si>
  <si>
    <t>07 40 00</t>
  </si>
  <si>
    <t>Roofing and Siding Panels</t>
  </si>
  <si>
    <t>07 4</t>
  </si>
  <si>
    <t>07 8</t>
  </si>
  <si>
    <t>07 9</t>
  </si>
  <si>
    <t>09 2</t>
  </si>
  <si>
    <t>Furniture, Architectural, Interior Products VOC limit</t>
  </si>
  <si>
    <t>Plumbing Piping</t>
  </si>
  <si>
    <t>22 10 00</t>
  </si>
  <si>
    <t>07 22 00</t>
  </si>
  <si>
    <t>Roof and Deck Insulation</t>
  </si>
  <si>
    <t>07 24 00</t>
  </si>
  <si>
    <t>Exterior Insulation and Finish Systems</t>
  </si>
  <si>
    <t>Lighting Control</t>
  </si>
  <si>
    <t>L09.1</t>
  </si>
  <si>
    <t>Can the light output be adjusted to three or more brightness settings?</t>
  </si>
  <si>
    <t>Light Adjustability</t>
  </si>
  <si>
    <t>Can any of the following be adjusted?</t>
  </si>
  <si>
    <t>Light color</t>
  </si>
  <si>
    <t>Light color temperature</t>
  </si>
  <si>
    <t>Light distribution</t>
  </si>
  <si>
    <t>Active Workstation</t>
  </si>
  <si>
    <t>Is the product considered any of the following?</t>
  </si>
  <si>
    <t>V07.1</t>
  </si>
  <si>
    <t>Treadmill desk</t>
  </si>
  <si>
    <t>Bicycle desk</t>
  </si>
  <si>
    <t>V04.1</t>
  </si>
  <si>
    <t>Number of questions for feature</t>
  </si>
  <si>
    <t>Answers provided</t>
  </si>
  <si>
    <t>Approved responses</t>
  </si>
  <si>
    <t>10 28 13.29</t>
  </si>
  <si>
    <t>Hand Dryer</t>
  </si>
  <si>
    <t>Which of the following describes your product?</t>
  </si>
  <si>
    <t>W08.4</t>
  </si>
  <si>
    <t>Electric hand dryer equipped with a HEPA filter</t>
  </si>
  <si>
    <t>22 42 39</t>
  </si>
  <si>
    <t>Faucets</t>
  </si>
  <si>
    <t>Sensor-activated faucet</t>
  </si>
  <si>
    <t>Is the faucet sensor-activated?</t>
  </si>
  <si>
    <t>W08.2</t>
  </si>
  <si>
    <t>Line-purge system</t>
  </si>
  <si>
    <t>Is the faucet equipped with a programmable line-purge system?</t>
  </si>
  <si>
    <t>Does the furniture provide a height-adjustable work surface that provide users with the ability to customize workstation height at both seated and standing positions?</t>
  </si>
  <si>
    <t>Does the product provide a height-adjustable work surface that gives users the ability to customize workstation height at both seated and standing positions?</t>
  </si>
  <si>
    <t>Manufacturer’s disclosure and/or through a third-party materials database platform</t>
  </si>
  <si>
    <t>Luminaire has a Unified Glare Rating (UGR) of 16 or lower.</t>
  </si>
  <si>
    <t>CRI ≥90</t>
  </si>
  <si>
    <t>CRI ≥ 80 with R9 ≥ 50</t>
  </si>
  <si>
    <t>IES Rf ≥ 78, IES Rg ≥ 100, -1% ≤ IES Rcs, h1 ≤ 15%</t>
  </si>
  <si>
    <t>Classified as “reduced flicker operation” per California Title 24, when tested according to the requirements in Joint Appendix JA-10</t>
  </si>
  <si>
    <t>Recommended practices 1, 2 or 3 as defined by IEEE standard 1789-2015 LED</t>
  </si>
  <si>
    <t>A monitor stand that allows adjustments to monitor height, angle and horizontal distance</t>
  </si>
  <si>
    <t>A laptop stand that allows the adjustments to the laptop screen height and viewing angle</t>
  </si>
  <si>
    <t>Pst LM ≤ 1.0 and SVM ≤ 0.6 for indoor applications per NEMA 77-2017</t>
  </si>
  <si>
    <t>Tested per methods and VOC emission thresholds established in AgBB</t>
  </si>
  <si>
    <t>Desk or other height-adjustable work surface that provide users with the ability to customize workstation height at both seated and standing positions</t>
  </si>
  <si>
    <t>Category #</t>
  </si>
  <si>
    <t>Category Name</t>
  </si>
  <si>
    <t>07</t>
  </si>
  <si>
    <t>08</t>
  </si>
  <si>
    <t>09</t>
  </si>
  <si>
    <t>10</t>
  </si>
  <si>
    <t>12</t>
  </si>
  <si>
    <t>22</t>
  </si>
  <si>
    <t>23</t>
  </si>
  <si>
    <t>26</t>
  </si>
  <si>
    <t>27</t>
  </si>
  <si>
    <t>28</t>
  </si>
  <si>
    <t>Thermal and Moisture Protection</t>
  </si>
  <si>
    <t>Openings</t>
  </si>
  <si>
    <t>Finishes</t>
  </si>
  <si>
    <t>Specialties</t>
  </si>
  <si>
    <t>Furnishings</t>
  </si>
  <si>
    <t>Plumbing</t>
  </si>
  <si>
    <t>Heating, Ventilating, and Air Conditioning (HVAC)</t>
  </si>
  <si>
    <t>Electrical</t>
  </si>
  <si>
    <t>Communications</t>
  </si>
  <si>
    <t>Electronic Safety and Security</t>
  </si>
  <si>
    <t>Filtered Product Types [SUPPORT]</t>
  </si>
  <si>
    <t>CSI #</t>
  </si>
  <si>
    <t>It has a lead concentration of 100 ppm (0.01%) by weight or below.</t>
  </si>
  <si>
    <t>The product has a weighted wetted average of 0.25% of lead or less, verified by a third party.</t>
  </si>
  <si>
    <t>It is deemed free of lead or with no added lead by an ISO 14024-compliant (Type 1) Ecolabel.</t>
  </si>
  <si>
    <t>The product is labeled as ANSI/NSF 372-compliant.</t>
  </si>
  <si>
    <t>There are no textiles or plastics in this product.</t>
  </si>
  <si>
    <t>There are no added lead carbonates and lead sulfates.</t>
  </si>
  <si>
    <t>The product is free of compounds listed in the Living Building Challenge’s Red List v.4.0.</t>
  </si>
  <si>
    <t>The product meets the chemical thresholds in the Cradle to Cradle Basic Level Restricted Substances List, version 4</t>
  </si>
  <si>
    <t>The product does not contain compounds listed in REACH Restriction, Authorization and SHVC lists</t>
  </si>
  <si>
    <t>The product meets an optimization path listed under ‘Advanced Inventory &amp; Assessment’ in Option 2 of LEED v4.1 credit ‘Building Product Disclosure and Optimization - Material Ingredients’</t>
  </si>
  <si>
    <t>Please select product category:</t>
  </si>
  <si>
    <t>XX</t>
  </si>
  <si>
    <t>Does the product contain 1,000 ppm of asbestos or less?</t>
  </si>
  <si>
    <t>22 4</t>
  </si>
  <si>
    <t>Task Light Control</t>
  </si>
  <si>
    <t>Task Light Glare</t>
  </si>
  <si>
    <t>L09.2</t>
  </si>
  <si>
    <t>Is the light-emitting element visible to users under intended conditions?</t>
  </si>
  <si>
    <t>Are the controls to the task light easily accessible?</t>
  </si>
  <si>
    <t>Does the device meet the requirements for temperature &amp; relative humidity in Table 4: Sensor Technical Specification Requirements of the WELL Performance Verification Guidebook?</t>
  </si>
  <si>
    <t>Does the device meet the requirements for at least three air quality parameters in Table 4: Sensor Technical Specification Requirements of the WELL Performance Verification Guidebook?</t>
  </si>
  <si>
    <t>Air Sensor Requirement</t>
  </si>
  <si>
    <t>A08.1</t>
  </si>
  <si>
    <t>X07 &amp; 8 should be everthing</t>
  </si>
  <si>
    <t>Drop fluid applied floaring from X06.1</t>
  </si>
  <si>
    <t>Drop relays in X01</t>
  </si>
  <si>
    <t>drop plastic from orthophthaltes</t>
  </si>
  <si>
    <t>x</t>
  </si>
  <si>
    <t>28 46 00</t>
  </si>
  <si>
    <t>Fire Detection and Alarm</t>
  </si>
  <si>
    <t>Lead in Electronics</t>
  </si>
  <si>
    <t>Does the product meet either of the following?</t>
  </si>
  <si>
    <t>Compliant with RoHS restrictions</t>
  </si>
  <si>
    <t>Contains 0.01% lead (100 ppm) by weight or less</t>
  </si>
  <si>
    <t>Circuit Protective Devices</t>
  </si>
  <si>
    <t>26 28 00</t>
  </si>
  <si>
    <t>Raceway and Boxes for Electrical Systems</t>
  </si>
  <si>
    <t>26 05 33</t>
  </si>
  <si>
    <t>26 05 19</t>
  </si>
  <si>
    <t>Electrical Power Conductors and Cables</t>
  </si>
  <si>
    <t>26 0</t>
  </si>
  <si>
    <t>26 2</t>
  </si>
  <si>
    <t>Air Purifier Capabilities</t>
  </si>
  <si>
    <t>Electronic Air Cleaner</t>
  </si>
  <si>
    <t>Maintenance Procedures</t>
  </si>
  <si>
    <t>Fabric hand towel roll dispenser</t>
  </si>
  <si>
    <t>Paper towel dispenser</t>
  </si>
  <si>
    <t>A Health Product Declaration (HPD) and published on the HPD repository</t>
  </si>
  <si>
    <t>Does the door have seals at the head, jamb and base?</t>
  </si>
  <si>
    <t>Does the product have partial height barriers with a height of at least 4 ft and a minimum NRC/aw of 0.70?</t>
  </si>
  <si>
    <t>The product is not an electronic air cleaner.</t>
  </si>
  <si>
    <t>Device Capacity</t>
  </si>
  <si>
    <t>Are there specifications or recommendations regarding the room size or volume of air the device is capable of treating?</t>
  </si>
  <si>
    <t>Air and Temperature Sensors</t>
  </si>
  <si>
    <t>Is the product designed to irradiate cooling coils and/or drain pans in air handling units or fan coil units?</t>
  </si>
  <si>
    <t>UV Cooling Coil Maintenance</t>
  </si>
  <si>
    <t>UV Air Treatment</t>
  </si>
  <si>
    <t>The system treats moving air within ventilation ducts.</t>
  </si>
  <si>
    <t>The system irradiates the air in the upper portion of rooms, above the height of occupants.</t>
  </si>
  <si>
    <t>Which of the following describes your UV product?</t>
  </si>
  <si>
    <t>Anti-Microbial Ultraviolet Emitters</t>
  </si>
  <si>
    <t>23 41 00</t>
  </si>
  <si>
    <t>Particle Air Filtration</t>
  </si>
  <si>
    <t>Filtration Efficiency</t>
  </si>
  <si>
    <t>Which of the following describes the filtration capability of your product?</t>
  </si>
  <si>
    <t>A12.1</t>
  </si>
  <si>
    <t>MERV 16, per ASHRAE 52.2</t>
  </si>
  <si>
    <t>Removes at least 95% of particles 0.3-1 µm in size</t>
  </si>
  <si>
    <t>Product Types</t>
  </si>
  <si>
    <t>23 38 13</t>
  </si>
  <si>
    <t>Commercial-Kitchen Hoods</t>
  </si>
  <si>
    <t>A11.1</t>
  </si>
  <si>
    <t>Modular Nursing Rooms</t>
  </si>
  <si>
    <t>Surveys</t>
  </si>
  <si>
    <t>C04.1</t>
  </si>
  <si>
    <t>First Aid Kits</t>
  </si>
  <si>
    <t>Instructions:</t>
  </si>
  <si>
    <t>SKUs</t>
  </si>
  <si>
    <t>Product Type Name:</t>
  </si>
  <si>
    <t>Product Type Description:</t>
  </si>
  <si>
    <t>(only for new product types)</t>
  </si>
  <si>
    <t>(e.g., "A11.1")</t>
  </si>
  <si>
    <t>(e.g., "contains &lt;400 ppm XYZ")</t>
  </si>
  <si>
    <t>How product meets 1st req.:</t>
  </si>
  <si>
    <t>Add additional rows as needed</t>
  </si>
  <si>
    <t>Product Category Name:</t>
  </si>
  <si>
    <t>How product meets 2nd req.:</t>
  </si>
  <si>
    <t>Add rows for additional requirements as needed.</t>
  </si>
  <si>
    <t>Add rows for additional features and requirements as needed.</t>
  </si>
  <si>
    <t>23 4</t>
  </si>
  <si>
    <t xml:space="preserve"> First WELL requirement:</t>
  </si>
  <si>
    <t xml:space="preserve"> Second WELL requirement:</t>
  </si>
  <si>
    <t>First targeted WELL feature:</t>
  </si>
  <si>
    <t>Second targeted WELL feature:</t>
  </si>
  <si>
    <t>Are ingredients disclosed through any of the following and verified by a party other than the manufacturer or disclosure organization?</t>
  </si>
  <si>
    <t>Is at least one of the following adjustable: (1) backrest height and lumbar support, (2) backrest angle, (3) armrest height and distance between armrests?</t>
  </si>
  <si>
    <t>Does your product include at least two of the following: (1) activated carbon filter, (2) UVGI, (3) media filter that removes at least 75% of particles 0.3-1 µm in size?</t>
  </si>
  <si>
    <t xml:space="preserve">The product is validated for UL 2998 Zero Ozone Emissions Validation or Intertek Zero Ozone Verification. </t>
  </si>
  <si>
    <t>Air Additives</t>
  </si>
  <si>
    <t>Is the device designed to release ions, reactants, or other molecules into occupiable spaces to disinfect or clean the air?</t>
  </si>
  <si>
    <t>Yes, is designed to distribute additives outside of the device.</t>
  </si>
  <si>
    <t>No, it is not designed to distribute additives outside of the device.</t>
  </si>
  <si>
    <t>The light emitting element is shaded or shielded.</t>
  </si>
  <si>
    <t>The light emitting element is visible.</t>
  </si>
  <si>
    <t>Office Seating</t>
  </si>
  <si>
    <t>23 -</t>
  </si>
  <si>
    <t>Identify Product</t>
  </si>
  <si>
    <t>you can submit that request using the New Products-Features Proposal tab.</t>
  </si>
  <si>
    <t>Upload this file, as well as all supporting documentation, into your WELL account to complete your product submission.</t>
  </si>
  <si>
    <t xml:space="preserve">A publicly available manufacturer’s inventory containing CAS numbers of all individual compounds down to 1,000 ppm (01%) </t>
  </si>
  <si>
    <t>© 2022 International WELL Building Institute pbc. All rights reserved.</t>
  </si>
  <si>
    <t>INTERNATIONAL WELL BUILDING INSTITUTE, IWBI, WELL BUILDING STANDARD, WELL v2, WELL COMMUNITY STANDARD, WELL CERTIFIED, WELL SCORE, WELL AP, WELL HEALTH-SAFETY RATED, WELL PERFORMANCE RATED, WELL EQUITY, WELL EQUITY RATED, WORKS WITH WELL, WE ARE WELL, WELL and others, and their related logos are trademarks or certification marks of International WELL Building Institute PBC in the United States and other countries. </t>
  </si>
  <si>
    <t>Overview</t>
  </si>
  <si>
    <t>All Product Types</t>
  </si>
  <si>
    <t>Based on your selection, the Questionnaire will list the compatible features.</t>
  </si>
  <si>
    <t>Answer the questions provided for each feature you are targeting.</t>
  </si>
  <si>
    <t>You must fill out any question marked as 'mandatory' but may leave 'optional' questions blank.</t>
  </si>
  <si>
    <t xml:space="preserve">If you need to change the product type, you must first clear all responses. </t>
  </si>
  <si>
    <t xml:space="preserve">or if you would like to propose targeting a WELL feature that is not currently listed as compatible with your product type, </t>
  </si>
  <si>
    <t>Upload this file.</t>
  </si>
  <si>
    <t>Proposals for New Product Types and/or Features Compatibility</t>
  </si>
  <si>
    <t>This tool is intended for use as an informational and supporting tool only, and does not constitute a representation, warranty, promise, claim, advice or commitment about likelihood of achieving any designation, license, award, and  neither IWBI nor any of its representatives shall have any liability resulting from the use or content of or information from, or any action taken or any inaction occurring in reliance on this tool. Additionally, this tool may change over time as WELL offerings may be further developed over time. </t>
  </si>
  <si>
    <t xml:space="preserve">Note: Not all product types are eligible and not all features are compatible with the Works with WELL mark. </t>
  </si>
  <si>
    <t xml:space="preserve">Refer to the Works with WELL Program Guide for more information. </t>
  </si>
  <si>
    <t>Questionnaire</t>
  </si>
  <si>
    <t>Is the degree of shading provided adjustable, either by users or by building automation systems?</t>
  </si>
  <si>
    <t>feature.part</t>
  </si>
  <si>
    <t>A01.1</t>
  </si>
  <si>
    <t>A01.2</t>
  </si>
  <si>
    <t>A01.3</t>
  </si>
  <si>
    <t>A01.4</t>
  </si>
  <si>
    <t>A01.5</t>
  </si>
  <si>
    <t>A02.1</t>
  </si>
  <si>
    <t>A02.2</t>
  </si>
  <si>
    <t>A03.1</t>
  </si>
  <si>
    <t>A04.1</t>
  </si>
  <si>
    <t>A05.1</t>
  </si>
  <si>
    <t>A05.2</t>
  </si>
  <si>
    <t>A05.3</t>
  </si>
  <si>
    <t>A06.1</t>
  </si>
  <si>
    <t>A06.2</t>
  </si>
  <si>
    <t>A07.1</t>
  </si>
  <si>
    <t>A07.2</t>
  </si>
  <si>
    <t>A08.2</t>
  </si>
  <si>
    <t>A09.2</t>
  </si>
  <si>
    <t>A10.1</t>
  </si>
  <si>
    <t>W01.1</t>
  </si>
  <si>
    <t>W02.1</t>
  </si>
  <si>
    <t>W02.2</t>
  </si>
  <si>
    <t>W03.1</t>
  </si>
  <si>
    <t>W03.2</t>
  </si>
  <si>
    <t>W04.1</t>
  </si>
  <si>
    <t>W05.1</t>
  </si>
  <si>
    <t>W05.2</t>
  </si>
  <si>
    <t>W06.1</t>
  </si>
  <si>
    <t>W07.1</t>
  </si>
  <si>
    <t>W07.2</t>
  </si>
  <si>
    <t>W07.3</t>
  </si>
  <si>
    <t>W08.1</t>
  </si>
  <si>
    <t>W08.3</t>
  </si>
  <si>
    <t>W09.1</t>
  </si>
  <si>
    <t>N01.1</t>
  </si>
  <si>
    <t>N01.2</t>
  </si>
  <si>
    <t>N02.1</t>
  </si>
  <si>
    <t>N02.2</t>
  </si>
  <si>
    <t>N02.3</t>
  </si>
  <si>
    <t>N03.1</t>
  </si>
  <si>
    <t>N03.2</t>
  </si>
  <si>
    <t>N04.1</t>
  </si>
  <si>
    <t>N05.1</t>
  </si>
  <si>
    <t>N06.1</t>
  </si>
  <si>
    <t>N07.1</t>
  </si>
  <si>
    <t>N08.1</t>
  </si>
  <si>
    <t>N09.1</t>
  </si>
  <si>
    <t>N09.2</t>
  </si>
  <si>
    <t>N10.1</t>
  </si>
  <si>
    <t>N11.1</t>
  </si>
  <si>
    <t>N12.1</t>
  </si>
  <si>
    <t>N13.1</t>
  </si>
  <si>
    <t>N14.1</t>
  </si>
  <si>
    <t>L01.1</t>
  </si>
  <si>
    <t>L02.1</t>
  </si>
  <si>
    <t>L03.1</t>
  </si>
  <si>
    <t>L06.1</t>
  </si>
  <si>
    <t>L07.1</t>
  </si>
  <si>
    <t>V01.1</t>
  </si>
  <si>
    <t>V02.4</t>
  </si>
  <si>
    <t>V02.5</t>
  </si>
  <si>
    <t>V03.1</t>
  </si>
  <si>
    <t>V03.2</t>
  </si>
  <si>
    <t>V03.3</t>
  </si>
  <si>
    <t>V04.2</t>
  </si>
  <si>
    <t>V05.1</t>
  </si>
  <si>
    <t>V05.2</t>
  </si>
  <si>
    <t>V06.1</t>
  </si>
  <si>
    <t>V08.1</t>
  </si>
  <si>
    <t>V08.2</t>
  </si>
  <si>
    <t>V09.1</t>
  </si>
  <si>
    <t>V10.1</t>
  </si>
  <si>
    <t>V11.1</t>
  </si>
  <si>
    <t>V11.2</t>
  </si>
  <si>
    <t>V11.3</t>
  </si>
  <si>
    <t>T01.1</t>
  </si>
  <si>
    <t>T01.2</t>
  </si>
  <si>
    <t>T02.1</t>
  </si>
  <si>
    <t>T03.1</t>
  </si>
  <si>
    <t>T04.3</t>
  </si>
  <si>
    <t>T07.1</t>
  </si>
  <si>
    <t>T08.1</t>
  </si>
  <si>
    <t>T09.1</t>
  </si>
  <si>
    <t>T09.2</t>
  </si>
  <si>
    <t>T09.3</t>
  </si>
  <si>
    <t>S01.1</t>
  </si>
  <si>
    <t>S01.2</t>
  </si>
  <si>
    <t>S02.1</t>
  </si>
  <si>
    <t>S03.2</t>
  </si>
  <si>
    <t>S04.1</t>
  </si>
  <si>
    <t>S07.1</t>
  </si>
  <si>
    <t>S07.2</t>
  </si>
  <si>
    <t>S08.2</t>
  </si>
  <si>
    <t>S09.1</t>
  </si>
  <si>
    <t>X01.2</t>
  </si>
  <si>
    <t>X02.1</t>
  </si>
  <si>
    <t>X02.2</t>
  </si>
  <si>
    <t>X02.3</t>
  </si>
  <si>
    <t>X03.1</t>
  </si>
  <si>
    <t>X03.2</t>
  </si>
  <si>
    <t>X04.1</t>
  </si>
  <si>
    <t>X09.1</t>
  </si>
  <si>
    <t>X10.1</t>
  </si>
  <si>
    <t>X11.1</t>
  </si>
  <si>
    <t>X11.2</t>
  </si>
  <si>
    <t>X12.1</t>
  </si>
  <si>
    <t>X12.2</t>
  </si>
  <si>
    <t>M01.1</t>
  </si>
  <si>
    <t>M02.1</t>
  </si>
  <si>
    <t>M02.2</t>
  </si>
  <si>
    <t>M03.1</t>
  </si>
  <si>
    <t>M03.2</t>
  </si>
  <si>
    <t>M03.3</t>
  </si>
  <si>
    <t>M03.4</t>
  </si>
  <si>
    <t>M04.1</t>
  </si>
  <si>
    <t>M04.2</t>
  </si>
  <si>
    <t>M05.1</t>
  </si>
  <si>
    <t>M06.1</t>
  </si>
  <si>
    <t>M06.2</t>
  </si>
  <si>
    <t>M07.1</t>
  </si>
  <si>
    <t>M08.1</t>
  </si>
  <si>
    <t>M09.1</t>
  </si>
  <si>
    <t>M09.2</t>
  </si>
  <si>
    <t>M10.1</t>
  </si>
  <si>
    <t>M10.2</t>
  </si>
  <si>
    <t>M11.1</t>
  </si>
  <si>
    <t>M11.2</t>
  </si>
  <si>
    <t>C01.1</t>
  </si>
  <si>
    <t>C02.1</t>
  </si>
  <si>
    <t>C02.2</t>
  </si>
  <si>
    <t>C03.1</t>
  </si>
  <si>
    <t>C04.2</t>
  </si>
  <si>
    <t>C05.1</t>
  </si>
  <si>
    <t>C05.2</t>
  </si>
  <si>
    <t>C05.3</t>
  </si>
  <si>
    <t>C05.4</t>
  </si>
  <si>
    <t>C06.1</t>
  </si>
  <si>
    <t>C06.2</t>
  </si>
  <si>
    <t>C06.3</t>
  </si>
  <si>
    <t>C06.4</t>
  </si>
  <si>
    <t>C07.1</t>
  </si>
  <si>
    <t>C07.2</t>
  </si>
  <si>
    <t>C08.1</t>
  </si>
  <si>
    <t>C09.1</t>
  </si>
  <si>
    <t>C10.1</t>
  </si>
  <si>
    <t>C10.2</t>
  </si>
  <si>
    <t>C10.3</t>
  </si>
  <si>
    <t>C11.1</t>
  </si>
  <si>
    <t>C11.2</t>
  </si>
  <si>
    <t>C12.1</t>
  </si>
  <si>
    <t>C13.1</t>
  </si>
  <si>
    <t>C14.2</t>
  </si>
  <si>
    <t>C15.1</t>
  </si>
  <si>
    <t>C15.2</t>
  </si>
  <si>
    <t>C15.3</t>
  </si>
  <si>
    <t>C15.4</t>
  </si>
  <si>
    <t>C16.1</t>
  </si>
  <si>
    <t>C17.1</t>
  </si>
  <si>
    <t>C17.2</t>
  </si>
  <si>
    <t>C18.1</t>
  </si>
  <si>
    <t>I01.1</t>
  </si>
  <si>
    <t>I01.2</t>
  </si>
  <si>
    <t>I01.3</t>
  </si>
  <si>
    <t>I01.4</t>
  </si>
  <si>
    <t>I01.5</t>
  </si>
  <si>
    <t>I01.6</t>
  </si>
  <si>
    <t>I01.7</t>
  </si>
  <si>
    <t>I01.8</t>
  </si>
  <si>
    <t>I01.10</t>
  </si>
  <si>
    <t>I02.1</t>
  </si>
  <si>
    <t>I03.1</t>
  </si>
  <si>
    <t>I04.1</t>
  </si>
  <si>
    <t>I05.1</t>
  </si>
  <si>
    <t>I06.1</t>
  </si>
  <si>
    <t>I06.2</t>
  </si>
  <si>
    <t>I06.3</t>
  </si>
  <si>
    <t>I06.4</t>
  </si>
  <si>
    <t>part_name</t>
  </si>
  <si>
    <t>Meet Thresholds for Particulate Matter</t>
  </si>
  <si>
    <t>Meet Thresholds for Organic Gases</t>
  </si>
  <si>
    <t>Meet Thresholds for Inorganic Gases</t>
  </si>
  <si>
    <t>Meet Thresholds for Radon</t>
  </si>
  <si>
    <t>Monitor Air Parameters</t>
  </si>
  <si>
    <t>Prohibit Indoor Smoking</t>
  </si>
  <si>
    <t>Prohibit Outdoor Smoking</t>
  </si>
  <si>
    <t>Ensure Adequate Ventilation</t>
  </si>
  <si>
    <t>Mitigate Construction Pollution</t>
  </si>
  <si>
    <t>Meet Enhanced Thresholds for Particulate Matter</t>
  </si>
  <si>
    <t>Meet Enhanced Thresholds for Organic Gases</t>
  </si>
  <si>
    <t>Meet Enhanced Thresholds for Inorganic Gases</t>
  </si>
  <si>
    <t>Increase Outdoor Air Supply</t>
  </si>
  <si>
    <t>Improve Ventilation Effectiveness</t>
  </si>
  <si>
    <t>Provide Operable Windows</t>
  </si>
  <si>
    <t>Manage Window Use</t>
  </si>
  <si>
    <t>Install Indoor Air Monitors</t>
  </si>
  <si>
    <t>Promote Air Quality Awareness</t>
  </si>
  <si>
    <t>Design Healthy Entryways</t>
  </si>
  <si>
    <t>Perform Envelope Commissioning</t>
  </si>
  <si>
    <t>Manage Combustion</t>
  </si>
  <si>
    <t>Manage Pollution and Exhaust</t>
  </si>
  <si>
    <t>Implement Particle Filtration</t>
  </si>
  <si>
    <t>Improve Supply Air</t>
  </si>
  <si>
    <t>Implement Ultraviolet Air Treatment</t>
  </si>
  <si>
    <t>Verify Water Quality Indicators</t>
  </si>
  <si>
    <t>Meet Chemical Thresholds</t>
  </si>
  <si>
    <t>Meet Thresholds for Organics and Pesticides</t>
  </si>
  <si>
    <t>Monitor Chemical and Biological Water Quality</t>
  </si>
  <si>
    <t>Implement Legionella Management Plan</t>
  </si>
  <si>
    <t>Meet Thresholds for Drinking Water Taste</t>
  </si>
  <si>
    <t>Assess and Maintain Drinking Water Quality</t>
  </si>
  <si>
    <t>Promote Drinking Water Transparency</t>
  </si>
  <si>
    <t>Ensure Drinking Water Access</t>
  </si>
  <si>
    <t>Design Envelope for Moisture Protection</t>
  </si>
  <si>
    <t>Design Interiors for Moisture Management</t>
  </si>
  <si>
    <t>Implement Mold and Moisture Management Plan</t>
  </si>
  <si>
    <t>Provide Bathroom and Handwashing Accommodations</t>
  </si>
  <si>
    <t>Enhance Bathroom Accommodations</t>
  </si>
  <si>
    <t>Support Effective Handwashing</t>
  </si>
  <si>
    <t>Provide Handwashing Supplies and Signage</t>
  </si>
  <si>
    <t>Implement Safety Plan for Non-Potable Water Capture and Reuse</t>
  </si>
  <si>
    <t>Provide Fruits and Vegetables</t>
  </si>
  <si>
    <t>Promote Fruit and Vegetable Visibility</t>
  </si>
  <si>
    <t>Provide Nutritional Information</t>
  </si>
  <si>
    <t>Address Food Allergens</t>
  </si>
  <si>
    <t>Label Sugar Content</t>
  </si>
  <si>
    <t>Limit Total Sugars</t>
  </si>
  <si>
    <t>Promote Whole Grains</t>
  </si>
  <si>
    <t>Optimize Food Advertising</t>
  </si>
  <si>
    <t>Limit Artificial Ingredients</t>
  </si>
  <si>
    <t>Promote Healthy Portions</t>
  </si>
  <si>
    <t>Provide Nutrition Education</t>
  </si>
  <si>
    <t>Support Mindful Eating</t>
  </si>
  <si>
    <t>Accommodate Special Diets</t>
  </si>
  <si>
    <t>Label Food Allergens</t>
  </si>
  <si>
    <t>Provide Meal Support</t>
  </si>
  <si>
    <t>Implement Responsible Sourcing</t>
  </si>
  <si>
    <t>Provide Gardening Space</t>
  </si>
  <si>
    <t>Ensure Local Food Access</t>
  </si>
  <si>
    <t>Limit Red and Processed Meats</t>
  </si>
  <si>
    <t>Provide Indoor Light</t>
  </si>
  <si>
    <t>Provide Visual Acuity</t>
  </si>
  <si>
    <t>Meet Lighting for Day-Active People</t>
  </si>
  <si>
    <t>Manage Glare from Electric Lighting</t>
  </si>
  <si>
    <t>Implement Daylight Plan</t>
  </si>
  <si>
    <t>Integrate Solar Shading</t>
  </si>
  <si>
    <t>Conduct Daylight Simulation</t>
  </si>
  <si>
    <t>Balance Visual Lighting</t>
  </si>
  <si>
    <t>Enhance Color Rendering Quality</t>
  </si>
  <si>
    <t>Manage Flicker</t>
  </si>
  <si>
    <t>Enhance Occupant Controllability</t>
  </si>
  <si>
    <t>Provide Supplemental Lighting</t>
  </si>
  <si>
    <t>Design Active Buildings and Communities</t>
  </si>
  <si>
    <t>Support Visual Ergonomics</t>
  </si>
  <si>
    <t>Provide Height-Adjustable Work Surfaces</t>
  </si>
  <si>
    <t>Provide Chair Adjustability</t>
  </si>
  <si>
    <t>Provide Support at Standing Workstations</t>
  </si>
  <si>
    <t>Provide Workstation Orientation</t>
  </si>
  <si>
    <t>Design Aesthetic Staircases</t>
  </si>
  <si>
    <t>Integrate Point-of-Decision Signage</t>
  </si>
  <si>
    <t>Promote Visible Stairs</t>
  </si>
  <si>
    <t>Provide Cycling Infrastructure</t>
  </si>
  <si>
    <t>Provide Showers, Lockers and Changing Facilities</t>
  </si>
  <si>
    <t>Select Sites with Pedestrian-friendly Streets</t>
  </si>
  <si>
    <t>Select Sites with Access to Mass Transit</t>
  </si>
  <si>
    <t>Offer Physical Activity Opportunities</t>
  </si>
  <si>
    <t>Provide Active Workstations</t>
  </si>
  <si>
    <t>Provide Indoor Activity Spaces</t>
  </si>
  <si>
    <t>Provide Outdoor Physical Activity Space</t>
  </si>
  <si>
    <t>Offer Physical Activity Incentives</t>
  </si>
  <si>
    <t>Provide Self-Monitoring Tools</t>
  </si>
  <si>
    <t>Implement an Ergonomics Program</t>
  </si>
  <si>
    <t>Commit to Ergonomic Improvements</t>
  </si>
  <si>
    <t>Support Remote Work Ergonomics</t>
  </si>
  <si>
    <t>Provide Acceptable Thermal Environment</t>
  </si>
  <si>
    <t>Monitor Thermal Parameters</t>
  </si>
  <si>
    <t>Survey for Thermal Comfort</t>
  </si>
  <si>
    <t>Provide Thermostat Control</t>
  </si>
  <si>
    <t>Provide Personal Cooling Options</t>
  </si>
  <si>
    <t>Provide Personal Heating Options</t>
  </si>
  <si>
    <t>Allow Flexible Dress Code</t>
  </si>
  <si>
    <t>Implement Radiant Heating</t>
  </si>
  <si>
    <t>Implement Radiant Cooling</t>
  </si>
  <si>
    <t>Monitor Thermal Environment</t>
  </si>
  <si>
    <t>Manage Relative Humidity</t>
  </si>
  <si>
    <t>Provide Windows with Multiple Opening Modes</t>
  </si>
  <si>
    <t>Manage Outdoor Heat</t>
  </si>
  <si>
    <t>Avoid Excessive Wind</t>
  </si>
  <si>
    <t>Support Outdoor Nature Access</t>
  </si>
  <si>
    <t>Label Acoustic Zones</t>
  </si>
  <si>
    <t>Provide Acoustic Design Plan</t>
  </si>
  <si>
    <t>Limit Background Noise Levels</t>
  </si>
  <si>
    <t>Design for Sound Isolation at Walls and Doors</t>
  </si>
  <si>
    <t>Achieve Sound Isolation at Walls</t>
  </si>
  <si>
    <t>Achieve Reverberation Time Thresholds</t>
  </si>
  <si>
    <t>Implement Sound Reducing Surfaces</t>
  </si>
  <si>
    <t>Provide Minimum Background Sound</t>
  </si>
  <si>
    <t>Specify Impact Noise Reducing Flooring</t>
  </si>
  <si>
    <t>Meet Thresholds for Impact Noise Rating</t>
  </si>
  <si>
    <t>Provide Enhanced Speech Intelligibility</t>
  </si>
  <si>
    <t>Prioritize Audio Devices and Policies</t>
  </si>
  <si>
    <t>Implement a Hearing Health Conservation Program</t>
  </si>
  <si>
    <t>Restrict Asbestos</t>
  </si>
  <si>
    <t>Restrict Mercury</t>
  </si>
  <si>
    <t>Restrict Lead</t>
  </si>
  <si>
    <t>Manage Asbestos Hazards</t>
  </si>
  <si>
    <t>Manage Lead Paint Hazards</t>
  </si>
  <si>
    <t>Manage Polychlorinated Biphenyl (PCB) Hazards</t>
  </si>
  <si>
    <t>Manage Exterior CCA Hazards</t>
  </si>
  <si>
    <t>Manage Lead Hazards</t>
  </si>
  <si>
    <t>Assess and Mitigate Site Hazards</t>
  </si>
  <si>
    <t>Select Compliant Interior Furnishings</t>
  </si>
  <si>
    <t>Select Compliant Architectural and Interior Products</t>
  </si>
  <si>
    <t>Limit VOCs from Wet-Applied Products</t>
  </si>
  <si>
    <t>Restrict VOC Emissions from Furniture, Architectural and Interior Products</t>
  </si>
  <si>
    <t>Select Products with Disclosed Ingredients</t>
  </si>
  <si>
    <t>Select Products with Enhanced Ingredient Disclosure</t>
  </si>
  <si>
    <t>Select Products with Third-Party Verified Ingredients</t>
  </si>
  <si>
    <t>Select Materials with Enhanced Chemical Restrictions</t>
  </si>
  <si>
    <t>Select Optimized Products</t>
  </si>
  <si>
    <t>Implement a Waste Management Plan</t>
  </si>
  <si>
    <t>Manage Pests</t>
  </si>
  <si>
    <t>Improve Cleaning Practices</t>
  </si>
  <si>
    <t>Select Preferred Cleaning Products</t>
  </si>
  <si>
    <t>Reduce Respiratory Particle Exposure</t>
  </si>
  <si>
    <t>Address Surface Hand Touch</t>
  </si>
  <si>
    <t>Promote Mental Health and Well-being</t>
  </si>
  <si>
    <t>Provide Connection to Nature</t>
  </si>
  <si>
    <t>Provide Connection to Place</t>
  </si>
  <si>
    <t>Offer Mental Health Screening</t>
  </si>
  <si>
    <t>Offer Mental Health Services</t>
  </si>
  <si>
    <t>Offer Workplace Support</t>
  </si>
  <si>
    <t>β Support Mental Health Recovery</t>
  </si>
  <si>
    <t>Offer Mental Health Education</t>
  </si>
  <si>
    <t>Offer Mental Health Education for Managers</t>
  </si>
  <si>
    <t>Develop Stress Management Plan</t>
  </si>
  <si>
    <t>Support Healthy Working Hours</t>
  </si>
  <si>
    <t>Provide Nap Policy and Space</t>
  </si>
  <si>
    <t>Provide Restorative Space</t>
  </si>
  <si>
    <t>Provide Restorative Programming</t>
  </si>
  <si>
    <t>Provide Nature Access Indoors</t>
  </si>
  <si>
    <t>Provide Nature Access Outdoors</t>
  </si>
  <si>
    <t>Provide Tobacco Cessation Resources</t>
  </si>
  <si>
    <t>Limit Tobacco Availability</t>
  </si>
  <si>
    <t>Offer Substance Use Education</t>
  </si>
  <si>
    <t>Provide Substance Use and Addiction Services</t>
  </si>
  <si>
    <t>Provide WELL Feature Guide</t>
  </si>
  <si>
    <t>Facilitate Stakeholder Charrette</t>
  </si>
  <si>
    <t>Promote Health-Oriented Mission</t>
  </si>
  <si>
    <t>Develop Emergency Preparedness Plan</t>
  </si>
  <si>
    <t>Select Project Survey</t>
  </si>
  <si>
    <t>Administer Survey and Report Results</t>
  </si>
  <si>
    <t>Utilize Enhanced Survey</t>
  </si>
  <si>
    <t>Utilize Pre- and Post-Occupancy Survey</t>
  </si>
  <si>
    <t>Implement Action Plan</t>
  </si>
  <si>
    <t>Facilitate Interviews, Focus Groups and/or Observation</t>
  </si>
  <si>
    <t>Promote Health Benefits</t>
  </si>
  <si>
    <t>Offer On-Demand Health Services</t>
  </si>
  <si>
    <t>Offer Sick Leave</t>
  </si>
  <si>
    <t>Support Community Immunity</t>
  </si>
  <si>
    <t>Promote Culture of Health</t>
  </si>
  <si>
    <t>Establish Health Promotion Leader</t>
  </si>
  <si>
    <t>Offer New Parent Leave</t>
  </si>
  <si>
    <t>Offer Workplace Breastfeeding Support</t>
  </si>
  <si>
    <t>Design Lactation Room</t>
  </si>
  <si>
    <t>Offer Childcare Support</t>
  </si>
  <si>
    <t>Offer Family Leave</t>
  </si>
  <si>
    <t>Offer Bereavement Support</t>
  </si>
  <si>
    <t>Promote Community Engagement</t>
  </si>
  <si>
    <t>Provide Community Space</t>
  </si>
  <si>
    <t>Promote Diversity and Inclusion</t>
  </si>
  <si>
    <t>Integrate Universal Design</t>
  </si>
  <si>
    <t>Promote Emergency Resources</t>
  </si>
  <si>
    <t>Provide Opioid Response Kit and Training</t>
  </si>
  <si>
    <t>Promote Business Continuity</t>
  </si>
  <si>
    <t>Support Emergency Resilience</t>
  </si>
  <si>
    <t>Facilitate Healthy Re-entry</t>
  </si>
  <si>
    <t>Establish Health Entry Requirements</t>
  </si>
  <si>
    <t>Allocate Affordable Units</t>
  </si>
  <si>
    <t>Disclose Labor Practices</t>
  </si>
  <si>
    <t>Implement Responsible Labor Practices</t>
  </si>
  <si>
    <t>Support Victims of Domestic Violence</t>
  </si>
  <si>
    <t>Propose Innovation</t>
  </si>
  <si>
    <t>Achieve WELL AP</t>
  </si>
  <si>
    <t>Offer WELL Educational Tours</t>
  </si>
  <si>
    <t>Complete Health and Wellness Programs</t>
  </si>
  <si>
    <t>Achieve Green Building Certification</t>
  </si>
  <si>
    <t>Carbon Inventory</t>
  </si>
  <si>
    <t>Carbon Reduction Goal</t>
  </si>
  <si>
    <t>Carbon Reduction</t>
  </si>
  <si>
    <t>Carbon Neutral</t>
  </si>
  <si>
    <t xml:space="preserve">If you would like to license the mark in connection with a product type that is not listed in this sheet, </t>
  </si>
  <si>
    <t>Count of Outcome</t>
  </si>
  <si>
    <t>Num answers</t>
  </si>
  <si>
    <t># Qs with that many answers</t>
  </si>
  <si>
    <t>Percentage of Qs</t>
  </si>
  <si>
    <t xml:space="preserve">If more than one answer to a question applies to your products, select any applicable answer. </t>
  </si>
  <si>
    <t>Select the product category for your product group in the Questionnaire tab or select "All Product Types".</t>
  </si>
  <si>
    <t>Number of compatible features:</t>
  </si>
  <si>
    <t>Outdoor Air Filtration Efficiency</t>
  </si>
  <si>
    <t>Recirculated Air Filtration Efficiency</t>
  </si>
  <si>
    <t>Which of the following describes your product's filtration capability?</t>
  </si>
  <si>
    <t>MERV 14 or higher, per ASHRAE 52.2</t>
  </si>
  <si>
    <t>E10, per EN 779:2012</t>
  </si>
  <si>
    <t>Removes at least 75% of particles 0.3-1 µm in size</t>
  </si>
  <si>
    <t>F8 or higher, per EN 779:2012</t>
  </si>
  <si>
    <t>If the product is an electronic air cleaner, is it validated for zero ozone emissions?</t>
  </si>
  <si>
    <t>Are there clear procedures that describe how often filters, media, and other hardware must be inspected, maintained and/or replaced?</t>
  </si>
  <si>
    <t>Are there clear procedures that describe how the UV lamps must be maintained and/or replaced?</t>
  </si>
  <si>
    <t>Are there clear procedures that describe how often filters must be replaced?</t>
  </si>
  <si>
    <t>Filter Maintenance</t>
  </si>
  <si>
    <t>Save a copy of this file as [Manufacturer Name] - [Product group] - Application Form.xlsx.</t>
  </si>
  <si>
    <t xml:space="preserve">Before using this application form, please complete the product list template. </t>
  </si>
  <si>
    <t>Then, select the product type. (Be sure to select the same product type as used in product list template.)</t>
  </si>
  <si>
    <t>23 -- -A</t>
  </si>
  <si>
    <t>23 -- -F</t>
  </si>
  <si>
    <t>23 -- -H</t>
  </si>
  <si>
    <t>23 -- -S</t>
  </si>
  <si>
    <t>Mandatory</t>
  </si>
  <si>
    <t>Product Type</t>
  </si>
  <si>
    <t>Category</t>
  </si>
  <si>
    <t>Upkeep: CSI # will automatically update as new product types are added. If there are more rows in that column than others (as indicated below), copy formulas in B, D, E, F down as needed.</t>
  </si>
  <si>
    <t>Each product type has the potential to align with one or more feature requirements of the WELL Building Standard v2: https://v2.wellcertified.com/en/wellv2/overview. 
Don't see your product type or compatible feature(s) listed below? Organizations may submit proposals to IWBI for consideration. Contact us at workswithwell@wellcertified.com for more information.</t>
  </si>
  <si>
    <t>Complete one application form per product group.</t>
  </si>
  <si>
    <r>
      <t xml:space="preserve">Enter product group name and </t>
    </r>
    <r>
      <rPr>
        <u/>
        <sz val="11"/>
        <color rgb="FF000000"/>
        <rFont val="Calibri"/>
        <family val="2"/>
        <scheme val="minor"/>
      </rPr>
      <t>all</t>
    </r>
    <r>
      <rPr>
        <sz val="11"/>
        <color rgb="FF000000"/>
        <rFont val="Calibri"/>
        <family val="2"/>
        <scheme val="minor"/>
      </rPr>
      <t xml:space="preserve"> SKUs in the product group in the SKUs tab.</t>
    </r>
  </si>
  <si>
    <t xml:space="preserve">A license to use the Works with WELL mark may be granted in connection with a  product that can help contribute to a feature or features within the WELL Building Standard (WELL Standard). Before granting a license in connection with a particular product, IWBI will validate that product based upon information submitted within application materials, which include the following: (i) product list, (ii) responses within this application form, and (iii) supporting documentation (collectively, the "product submission").  By submitting information via this tool, manufacturers confirm information being submitted is accurate and complete. Further, information submitted with the product submission should be derived from publicly available information, such as product specification documents and material available on a manufacturer's website.  </t>
  </si>
  <si>
    <t>Fill out the Questionnaire.</t>
  </si>
  <si>
    <t>Optional Features</t>
  </si>
  <si>
    <t>Reviews for new eligible product types or new feature compatibility may require additional time and fees.</t>
  </si>
  <si>
    <t xml:space="preserve">Product Group: </t>
  </si>
  <si>
    <r>
      <t xml:space="preserve">Use this tab </t>
    </r>
    <r>
      <rPr>
        <b/>
        <sz val="11"/>
        <color theme="1"/>
        <rFont val="Calibri"/>
        <family val="2"/>
        <scheme val="minor"/>
      </rPr>
      <t>only</t>
    </r>
    <r>
      <rPr>
        <sz val="11"/>
        <color theme="1"/>
        <rFont val="Calibri"/>
        <family val="2"/>
        <scheme val="minor"/>
      </rPr>
      <t xml:space="preserve"> if you cannot find your product type or targeted feature in the Questionnaire tab.</t>
    </r>
  </si>
  <si>
    <t>(Ensure the new product category and product type you entered here are consistent with the new product category and product type you added in the product list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</si>
</sst>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0"/>
      <color theme="1"/>
      <name val="Arial"/>
      <family val="2"/>
    </font>
    <font>
      <b/>
      <sz val="15"/>
      <color theme="3"/>
      <name val="Calibri"/>
      <family val="2"/>
      <scheme val="minor"/>
    </font>
    <font>
      <b/>
      <sz val="13"/>
      <color theme="3"/>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
      <i/>
      <sz val="11"/>
      <color theme="1"/>
      <name val="Calibri"/>
      <family val="2"/>
      <scheme val="minor"/>
    </font>
    <font>
      <sz val="11"/>
      <color theme="1"/>
      <name val="Calibri"/>
      <family val="2"/>
    </font>
    <font>
      <b/>
      <sz val="11"/>
      <color rgb="FF00B050"/>
      <name val="Calibri"/>
      <family val="2"/>
      <scheme val="minor"/>
    </font>
    <font>
      <b/>
      <sz val="11"/>
      <color rgb="FF7030A0"/>
      <name val="Calibri"/>
      <family val="2"/>
      <scheme val="minor"/>
    </font>
    <font>
      <sz val="11"/>
      <color theme="1" tint="0.499984740745262"/>
      <name val="Calibri"/>
      <family val="2"/>
      <scheme val="minor"/>
    </font>
    <font>
      <sz val="11"/>
      <color theme="4"/>
      <name val="Calibri"/>
      <family val="2"/>
      <scheme val="minor"/>
    </font>
    <font>
      <sz val="11"/>
      <name val="Calibri"/>
      <family val="2"/>
      <scheme val="minor"/>
    </font>
    <font>
      <i/>
      <sz val="11"/>
      <color rgb="FF7F7F7F"/>
      <name val="Calibri"/>
      <family val="2"/>
      <scheme val="minor"/>
    </font>
    <font>
      <sz val="11"/>
      <color rgb="FF000000"/>
      <name val="Calibri"/>
      <family val="2"/>
      <scheme val="minor"/>
    </font>
    <font>
      <sz val="10.5"/>
      <color rgb="FF222222"/>
      <name val="Museo Sans 100"/>
    </font>
    <font>
      <u/>
      <sz val="11"/>
      <color rgb="FF000000"/>
      <name val="Calibri"/>
      <family val="2"/>
      <scheme val="minor"/>
    </font>
    <font>
      <sz val="9"/>
      <color rgb="FF000000"/>
      <name val="Calibri"/>
      <family val="2"/>
      <scheme val="minor"/>
    </font>
    <font>
      <sz val="9"/>
      <color rgb="FF222222"/>
      <name val="Arial"/>
      <family val="2"/>
    </font>
    <font>
      <sz val="11"/>
      <color theme="1"/>
      <name val="Calibri"/>
      <family val="2"/>
      <scheme val="minor"/>
    </font>
    <font>
      <sz val="10"/>
      <color rgb="FF3F3F76"/>
      <name val="Calibri"/>
      <family val="2"/>
      <scheme val="minor"/>
    </font>
    <font>
      <sz val="10"/>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00"/>
        <bgColor indexed="64"/>
      </patternFill>
    </fill>
    <fill>
      <patternFill patternType="solid">
        <fgColor theme="5" tint="0.59996337778862885"/>
        <bgColor indexed="64"/>
      </patternFill>
    </fill>
    <fill>
      <patternFill patternType="solid">
        <fgColor theme="5" tint="0.79998168889431442"/>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7F7F7F"/>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auto="1"/>
      </bottom>
      <diagonal/>
    </border>
    <border>
      <left/>
      <right/>
      <top style="thin">
        <color auto="1"/>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8">
    <xf numFmtId="0" fontId="0" fillId="0" borderId="0"/>
    <xf numFmtId="0" fontId="2" fillId="0" borderId="2" applyNumberFormat="0" applyFill="0" applyAlignment="0" applyProtection="0"/>
    <xf numFmtId="0" fontId="3" fillId="0" borderId="3" applyNumberFormat="0" applyFill="0" applyAlignment="0" applyProtection="0"/>
    <xf numFmtId="0" fontId="4" fillId="2" borderId="0" applyNumberFormat="0" applyBorder="0" applyAlignment="0" applyProtection="0"/>
    <xf numFmtId="0" fontId="5" fillId="5" borderId="4" applyNumberFormat="0" applyAlignment="0" applyProtection="0"/>
    <xf numFmtId="0" fontId="6" fillId="3" borderId="4" applyNumberFormat="0" applyAlignment="0" applyProtection="0"/>
    <xf numFmtId="0" fontId="15" fillId="0" borderId="0" applyNumberFormat="0" applyFill="0" applyBorder="0" applyAlignment="0" applyProtection="0"/>
    <xf numFmtId="9" fontId="21" fillId="0" borderId="0" applyFont="0" applyFill="0" applyBorder="0" applyAlignment="0" applyProtection="0"/>
  </cellStyleXfs>
  <cellXfs count="71">
    <xf numFmtId="0" fontId="0" fillId="0" borderId="0" xfId="0"/>
    <xf numFmtId="0" fontId="1" fillId="0" borderId="1" xfId="0" applyFont="1" applyBorder="1" applyAlignment="1">
      <alignment wrapText="1"/>
    </xf>
    <xf numFmtId="0" fontId="2" fillId="0" borderId="2" xfId="1"/>
    <xf numFmtId="0" fontId="5" fillId="5" borderId="4" xfId="4"/>
    <xf numFmtId="0" fontId="6" fillId="3" borderId="4" xfId="5" applyAlignment="1">
      <alignment horizontal="center"/>
    </xf>
    <xf numFmtId="0" fontId="8" fillId="0" borderId="0" xfId="0" applyFont="1"/>
    <xf numFmtId="0" fontId="3" fillId="0" borderId="3" xfId="2"/>
    <xf numFmtId="0" fontId="7" fillId="0" borderId="0" xfId="0" applyFont="1"/>
    <xf numFmtId="0" fontId="7" fillId="0" borderId="0" xfId="0" applyFont="1" applyAlignment="1">
      <alignment horizontal="center"/>
    </xf>
    <xf numFmtId="0" fontId="0" fillId="0" borderId="5" xfId="0" applyBorder="1"/>
    <xf numFmtId="0" fontId="7" fillId="0" borderId="5" xfId="0" applyFont="1" applyBorder="1"/>
    <xf numFmtId="0" fontId="0" fillId="0" borderId="0" xfId="0" applyAlignment="1">
      <alignment horizontal="left"/>
    </xf>
    <xf numFmtId="0" fontId="0" fillId="0" borderId="0" xfId="0" applyAlignment="1">
      <alignment vertical="top" wrapText="1"/>
    </xf>
    <xf numFmtId="0" fontId="8" fillId="0" borderId="0" xfId="0" applyFont="1" applyAlignment="1">
      <alignment horizontal="right"/>
    </xf>
    <xf numFmtId="0" fontId="0" fillId="4" borderId="0" xfId="0" applyFill="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0" xfId="0" pivotButton="1"/>
    <xf numFmtId="0" fontId="0" fillId="0" borderId="0" xfId="0" applyAlignment="1">
      <alignment horizontal="left" indent="1"/>
    </xf>
    <xf numFmtId="0" fontId="8" fillId="0" borderId="0" xfId="0" applyFont="1" applyAlignment="1">
      <alignment horizontal="center"/>
    </xf>
    <xf numFmtId="0" fontId="0" fillId="0" borderId="0" xfId="0" applyAlignment="1">
      <alignment horizontal="center"/>
    </xf>
    <xf numFmtId="0" fontId="0" fillId="0" borderId="0" xfId="0" applyAlignment="1">
      <alignment vertical="center"/>
    </xf>
    <xf numFmtId="10" fontId="0" fillId="0" borderId="0" xfId="0" applyNumberFormat="1"/>
    <xf numFmtId="0" fontId="16" fillId="0" borderId="0" xfId="0" applyFont="1"/>
    <xf numFmtId="0" fontId="5" fillId="5" borderId="4" xfId="4" applyAlignment="1">
      <alignment wrapText="1"/>
    </xf>
    <xf numFmtId="0" fontId="2" fillId="0" borderId="2" xfId="1" applyAlignment="1">
      <alignment vertical="top"/>
    </xf>
    <xf numFmtId="0" fontId="0" fillId="0" borderId="0" xfId="0" applyAlignment="1">
      <alignment vertical="top"/>
    </xf>
    <xf numFmtId="0" fontId="0" fillId="0" borderId="0" xfId="0" applyAlignment="1">
      <alignment horizontal="left" vertical="top" indent="1"/>
    </xf>
    <xf numFmtId="0" fontId="15" fillId="0" borderId="0" xfId="6"/>
    <xf numFmtId="0" fontId="15" fillId="0" borderId="0" xfId="6" applyAlignment="1">
      <alignment vertical="top"/>
    </xf>
    <xf numFmtId="0" fontId="15" fillId="0" borderId="0" xfId="6" applyAlignment="1">
      <alignment horizontal="left" vertical="top" indent="1"/>
    </xf>
    <xf numFmtId="0" fontId="3" fillId="0" borderId="3" xfId="2" applyFill="1"/>
    <xf numFmtId="0" fontId="0" fillId="0" borderId="0" xfId="0" applyAlignment="1">
      <alignment wrapText="1"/>
    </xf>
    <xf numFmtId="0" fontId="14" fillId="2" borderId="0" xfId="3" applyFont="1" applyAlignment="1">
      <alignment vertical="top" wrapText="1"/>
    </xf>
    <xf numFmtId="0" fontId="17"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5" fillId="5" borderId="4" xfId="4" applyProtection="1">
      <protection locked="0"/>
    </xf>
    <xf numFmtId="0" fontId="15" fillId="0" borderId="0" xfId="6" applyProtection="1">
      <protection locked="0"/>
    </xf>
    <xf numFmtId="0" fontId="0" fillId="0" borderId="0" xfId="0" applyProtection="1">
      <protection locked="0"/>
    </xf>
    <xf numFmtId="0" fontId="0" fillId="0" borderId="0" xfId="0" applyAlignment="1" applyProtection="1">
      <alignment horizontal="center"/>
      <protection locked="0"/>
    </xf>
    <xf numFmtId="0" fontId="5" fillId="5" borderId="4" xfId="4" applyAlignment="1" applyProtection="1">
      <alignment vertical="top" wrapText="1"/>
      <protection locked="0"/>
    </xf>
    <xf numFmtId="0" fontId="0" fillId="0" borderId="0" xfId="0" applyAlignment="1" applyProtection="1">
      <alignment vertical="top" wrapText="1"/>
      <protection locked="0"/>
    </xf>
    <xf numFmtId="9" fontId="0" fillId="0" borderId="0" xfId="7" applyFont="1"/>
    <xf numFmtId="0" fontId="0" fillId="0" borderId="0" xfId="0" applyAlignment="1">
      <alignment textRotation="45"/>
    </xf>
    <xf numFmtId="0" fontId="22" fillId="5" borderId="4" xfId="4" applyFont="1" applyAlignment="1" applyProtection="1">
      <alignment vertical="top" wrapText="1"/>
      <protection locked="0"/>
    </xf>
    <xf numFmtId="0" fontId="23" fillId="0" borderId="0" xfId="0" applyFont="1" applyProtection="1">
      <protection locked="0"/>
    </xf>
    <xf numFmtId="0" fontId="23" fillId="0" borderId="0" xfId="0" applyFont="1" applyAlignment="1" applyProtection="1">
      <alignment horizontal="center"/>
      <protection locked="0"/>
    </xf>
    <xf numFmtId="0" fontId="23" fillId="0" borderId="0" xfId="0" applyFont="1" applyAlignment="1" applyProtection="1">
      <alignment vertical="top" wrapText="1"/>
      <protection locked="0"/>
    </xf>
    <xf numFmtId="0" fontId="0" fillId="0" borderId="0" xfId="0" applyNumberFormat="1"/>
    <xf numFmtId="0" fontId="0" fillId="0" borderId="0" xfId="0" applyAlignment="1">
      <alignment vertical="center" wrapText="1"/>
    </xf>
    <xf numFmtId="0" fontId="0" fillId="0" borderId="5" xfId="0" applyBorder="1" applyAlignment="1">
      <alignment vertical="center"/>
    </xf>
    <xf numFmtId="0" fontId="0" fillId="0" borderId="5"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6" borderId="5" xfId="0" applyFill="1" applyBorder="1" applyAlignment="1">
      <alignment vertical="center" wrapText="1"/>
    </xf>
    <xf numFmtId="0" fontId="0" fillId="6" borderId="5" xfId="0" applyFill="1" applyBorder="1" applyAlignment="1">
      <alignment vertical="center"/>
    </xf>
    <xf numFmtId="0" fontId="0" fillId="6" borderId="14" xfId="0" applyFill="1" applyBorder="1" applyAlignment="1">
      <alignment vertical="center" wrapText="1"/>
    </xf>
    <xf numFmtId="0" fontId="0" fillId="6" borderId="11" xfId="0" applyFill="1" applyBorder="1" applyAlignment="1">
      <alignment vertical="center" wrapText="1"/>
    </xf>
    <xf numFmtId="0" fontId="0" fillId="6" borderId="15" xfId="0" applyFill="1" applyBorder="1" applyAlignment="1">
      <alignment vertical="center" wrapText="1"/>
    </xf>
    <xf numFmtId="0" fontId="0" fillId="6" borderId="12" xfId="0" applyFill="1" applyBorder="1" applyAlignment="1">
      <alignment vertical="center" wrapText="1"/>
    </xf>
    <xf numFmtId="0" fontId="0" fillId="6" borderId="10" xfId="0" applyFill="1" applyBorder="1" applyAlignment="1">
      <alignment vertical="center" wrapText="1"/>
    </xf>
    <xf numFmtId="0" fontId="0" fillId="6" borderId="13" xfId="0" applyFill="1" applyBorder="1" applyAlignment="1">
      <alignment vertical="center" wrapText="1"/>
    </xf>
    <xf numFmtId="0" fontId="0" fillId="0" borderId="0" xfId="0" applyAlignment="1">
      <alignment horizontal="center" vertical="center" wrapText="1"/>
    </xf>
    <xf numFmtId="0" fontId="5" fillId="5" borderId="4" xfId="4" applyAlignment="1">
      <alignment wrapText="1"/>
    </xf>
    <xf numFmtId="0" fontId="0" fillId="0" borderId="6" xfId="0" applyBorder="1" applyAlignment="1">
      <alignment horizontal="left" vertical="top" wrapText="1"/>
    </xf>
    <xf numFmtId="0" fontId="0" fillId="0" borderId="0" xfId="0" applyBorder="1" applyAlignment="1">
      <alignment horizontal="left" vertical="top" wrapText="1"/>
    </xf>
  </cellXfs>
  <cellStyles count="8">
    <cellStyle name="Calculation" xfId="5" builtinId="22"/>
    <cellStyle name="Explanatory Text" xfId="6" builtinId="53"/>
    <cellStyle name="Good" xfId="3" builtinId="26"/>
    <cellStyle name="Heading 1" xfId="1" builtinId="16"/>
    <cellStyle name="Heading 2" xfId="2" builtinId="17"/>
    <cellStyle name="Input" xfId="4" builtinId="20" customBuiltin="1"/>
    <cellStyle name="Normal" xfId="0" builtinId="0"/>
    <cellStyle name="Percent" xfId="7" builtinId="5"/>
  </cellStyles>
  <dxfs count="142">
    <dxf>
      <alignment horizontal="general" vertical="center" textRotation="0" wrapText="0" indent="0" justifyLastLine="0" shrinkToFit="0" readingOrder="0"/>
    </dxf>
    <dxf>
      <font>
        <color theme="4"/>
      </font>
      <numFmt numFmtId="0" formatCode="General"/>
    </dxf>
    <dxf>
      <font>
        <b val="0"/>
        <i val="0"/>
        <strike val="0"/>
        <condense val="0"/>
        <extend val="0"/>
        <outline val="0"/>
        <shadow val="0"/>
        <u val="none"/>
        <vertAlign val="baseline"/>
        <sz val="11"/>
        <color theme="4"/>
        <name val="Calibri"/>
        <family val="2"/>
        <scheme val="minor"/>
      </font>
      <numFmt numFmtId="0" formatCode="General"/>
    </dxf>
    <dxf>
      <font>
        <b val="0"/>
        <i val="0"/>
        <strike val="0"/>
        <condense val="0"/>
        <extend val="0"/>
        <outline val="0"/>
        <shadow val="0"/>
        <u val="none"/>
        <vertAlign val="baseline"/>
        <sz val="11"/>
        <color theme="4"/>
        <name val="Calibri"/>
        <family val="2"/>
        <scheme val="minor"/>
      </font>
      <numFmt numFmtId="0" formatCode="Genera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dxf>
    <dxf>
      <font>
        <b val="0"/>
        <i val="0"/>
        <strike val="0"/>
        <condense val="0"/>
        <extend val="0"/>
        <outline val="0"/>
        <shadow val="0"/>
        <u val="none"/>
        <vertAlign val="baseline"/>
        <sz val="11"/>
        <color theme="1" tint="0.499984740745262"/>
        <name val="Calibri"/>
        <family val="2"/>
        <scheme val="minor"/>
      </font>
    </dxf>
    <dxf>
      <font>
        <strike val="0"/>
        <outline val="0"/>
        <shadow val="0"/>
        <u val="none"/>
        <vertAlign val="baseline"/>
        <sz val="11"/>
        <color theme="1" tint="0.499984740745262"/>
        <name val="Calibri"/>
        <family val="2"/>
        <scheme val="minor"/>
      </font>
    </dxf>
    <dxf>
      <numFmt numFmtId="0" formatCode="General"/>
    </dxf>
    <dxf>
      <numFmt numFmtId="0" formatCode="Genera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rgb="FF9C0006"/>
      </font>
      <fill>
        <patternFill>
          <bgColor rgb="FFFFC7CE"/>
        </patternFill>
      </fill>
    </dxf>
    <dxf>
      <font>
        <color theme="0"/>
      </font>
      <fill>
        <patternFill patternType="none">
          <bgColor auto="1"/>
        </patternFill>
      </fill>
      <border>
        <left/>
        <right/>
        <top/>
        <bottom/>
        <vertical/>
        <horizontal/>
      </border>
    </dxf>
    <dxf>
      <font>
        <color rgb="FF9C5700"/>
      </font>
      <fill>
        <patternFill>
          <bgColor rgb="FFFFEB9C"/>
        </patternFill>
      </fill>
    </dxf>
    <dxf>
      <font>
        <color rgb="FF9C0006"/>
      </font>
      <fill>
        <patternFill>
          <bgColor rgb="FFFFC7CE"/>
        </patternFill>
      </fill>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ill>
        <patternFill>
          <bgColor theme="5" tint="0.59996337778862885"/>
        </patternFill>
      </fill>
      <border>
        <left style="thin">
          <color auto="1"/>
        </left>
        <right style="thin">
          <color auto="1"/>
        </right>
        <top style="thin">
          <color auto="1"/>
        </top>
        <bottom style="thin">
          <color auto="1"/>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ill>
        <patternFill>
          <bgColor rgb="FFFF0000"/>
        </patternFill>
      </fill>
    </dxf>
    <dxf>
      <border>
        <top style="thin">
          <color auto="1"/>
        </top>
        <bottom/>
        <vertical/>
        <horizontal/>
      </border>
    </dxf>
    <dxf>
      <border>
        <top/>
        <vertical/>
        <horizontal/>
      </border>
    </dxf>
    <dxf>
      <border>
        <top style="thin">
          <color auto="1"/>
        </top>
        <bottom/>
        <vertical/>
        <horizontal/>
      </border>
    </dxf>
    <dxf>
      <border>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athan Stodola" id="{C20CF911-A1FF-4A6C-8FE6-A980FE939AA6}" userId="Nathan Stodola" providerId="None"/>
  <person displayName="Nathan S" id="{80D769A3-9538-492C-9C7E-B2EBED58500A}" userId="157216846ce97635"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S" refreshedDate="44831.683229745373" createdVersion="8" refreshedVersion="8" minRefreshableVersion="3" recordCount="175" xr:uid="{9ED38926-B7DB-4D53-8E47-61F63BCCC780}">
  <cacheSource type="worksheet">
    <worksheetSource name="Answers"/>
  </cacheSource>
  <cacheFields count="3">
    <cacheField name="Question" numFmtId="0">
      <sharedItems count="62">
        <s v="Disclosed ingredients"/>
        <s v="Enhanced disclosed ingredients"/>
        <s v="Height-Adjustable Work Surfaces"/>
        <s v="NRC Minimum"/>
        <s v="Asbestos limit"/>
        <s v="Electric Light Glare"/>
        <s v="Shading"/>
        <s v="Glazing transmittance"/>
        <s v="Color Rendering Quality"/>
        <s v="Flicker"/>
        <s v="Computer Positioning"/>
        <s v="Work Surface Adjustment"/>
        <s v="Chair Additional Adjustability"/>
        <s v="Chair Height Adjustability"/>
        <s v="Chair Depth Adjustability"/>
        <s v="Bike Storage"/>
        <s v="Heated chair"/>
        <s v="Cooled Chair"/>
        <s v="User-controlled Fan"/>
        <s v="Parabolic space heater"/>
        <s v="Thermal comfort sensor"/>
        <s v="Radiant Heating"/>
        <s v="Radiant Cooling"/>
        <s v="Non-hollow doors"/>
        <s v="STC/Rw-rated doors"/>
        <s v="Doors with acoustic seals"/>
        <s v="Furniture system NRC minimum"/>
        <s v="Sound masking requirements"/>
        <s v="Speech enhancement technology"/>
        <s v="Halogenated flame retardants"/>
        <s v="Per- and polyfluoroalkyl substances"/>
        <s v="Orthophthalates"/>
        <s v="Wet-applied VOC Limit"/>
        <s v="Furniture, Architectural, Interior Products VOC limit"/>
        <s v="Plastics and Textiles in Furnishing"/>
        <s v="RoHS Compliance"/>
        <s v="Lead Paint"/>
        <s v="Lead Pipes"/>
        <s v="Third-Party Ingredient Disclosure"/>
        <s v="Optimized Products"/>
        <s v="Enhanced Chemical Restrictions - Inventory"/>
        <s v="Enhanced Chemical Restriction - Targets"/>
        <s v="Emergency Notification Requirements"/>
        <s v="UV Cooling Coil Treatment"/>
        <s v="UV Air Treatment"/>
        <s v="Air Purifier Capabilities"/>
        <s v="Lighting Control"/>
        <s v="Light Adjustability"/>
        <s v="Active Workstation"/>
        <s v="Hand Dryer"/>
        <s v="Sensor-activated faucet"/>
        <s v="Line-purge system"/>
        <s v="Entryway Mats/Grilles"/>
        <s v="Task Light Control"/>
        <s v="Task Light Glare"/>
        <s v="Air Sensor Requirement"/>
        <s v="Lead in Electronics"/>
        <s v="Electronic Air Cleaner"/>
        <s v="Air Additives"/>
        <s v="Maintenance Procedures"/>
        <s v="Device Capacity"/>
        <s v="Filtration Efficiency"/>
      </sharedItems>
    </cacheField>
    <cacheField name="Text" numFmtId="0">
      <sharedItems/>
    </cacheField>
    <cacheField name="Outcom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S" refreshedDate="44844.572263657406" createdVersion="8" refreshedVersion="8" minRefreshableVersion="3" recordCount="421" xr:uid="{EAA245E1-4E67-4176-A1E8-A469589EC044}">
  <cacheSource type="worksheet">
    <worksheetSource name="product_questions"/>
  </cacheSource>
  <cacheFields count="8">
    <cacheField name="Product category" numFmtId="0">
      <sharedItems count="70">
        <s v="Office seating"/>
        <s v="Thermal Insulation"/>
        <s v="Roof and Deck Insulation"/>
        <s v="Exterior Insulation and Finish Systems"/>
        <s v="Roofing and Siding Panels"/>
        <s v="Fire and Smoke Protection"/>
        <s v="Joint Protection"/>
        <s v="Gypsum Board"/>
        <s v="Acoustical Ceilings"/>
        <s v="Specialty Ceilings"/>
        <s v="Textured Ceilings"/>
        <s v="Integrated Ceiling Assemblies"/>
        <s v="Resilient Flooring"/>
        <s v="Acoustic Insulation"/>
        <s v="Acoustic Room Components"/>
        <s v="Acoustic Finishes"/>
        <s v="Painting and Coating"/>
        <s v="Plumbing Piping"/>
        <s v="Air and Temperature Sensors"/>
        <s v="Circuit Protective Devices"/>
        <s v="Fire Detection and Alarm"/>
        <s v="Rugs, Mats, Grates, &amp; Grilles"/>
        <s v="Standalone Air Purifier"/>
        <s v="Anti-Microbial Ultraviolet Emitters"/>
        <s v="Particle Air Filtration"/>
        <s v="Hand Dryer"/>
        <s v="Faucets"/>
        <s v="Glass Glazing"/>
        <s v="Special Function Glazing"/>
        <s v="Exterior Sun Control Devices"/>
        <s v="Curtains and Drapes"/>
        <s v="Interior Shutters"/>
        <s v="Window Blinds"/>
        <s v="Window Shades"/>
        <s v="Portable Lamps"/>
        <s v="Interior Lighting"/>
        <s v="Office Accessories"/>
        <s v="Office Furniture"/>
        <s v="Bicycle Racks"/>
        <s v="Fan"/>
        <s v="Space Heater"/>
        <s v="Radiant Heating and Cooling Units"/>
        <s v="Doors and Frames"/>
        <s v="Audio-Video Systems"/>
        <s v="Sound Masking Systems"/>
        <s v="Glazing Surface Films"/>
        <s v="Specialty Flooring"/>
        <s v="Masonry Flooring"/>
        <s v="Wood Flooring"/>
        <s v="Terrazzo Flooring"/>
        <s v="Fluid-Applied Flooring"/>
        <s v="Carpeting"/>
        <s v="Flooring Adhesives"/>
        <s v="Wall Finishes"/>
        <s v="Partitions"/>
        <s v="Countertops"/>
        <s v="Manufactured Metal Casework"/>
        <s v="Manufactured Wood Casework"/>
        <s v="Manufactured Plastic Casework"/>
        <s v="Specialty Casework"/>
        <s v="Raceway and Boxes for Electrical Systems"/>
        <s v="Electrical Power Conductors and Cables"/>
        <s v="Mass Notification"/>
        <s v="Instrumentation and Control for HVAC" u="1"/>
        <s v="Modular Nursing Room" u="1"/>
        <s v="Tile Adhesives, Mortars and Grouts" u="1"/>
        <s v="Anti-Microbial Ultraviolet Emitters for HVAC Ducts and Equipment" u="1"/>
        <s v="Plastic pipes" u="1"/>
        <s v="Facility Water Distribution" u="1"/>
        <s v="Architectural Wood Casework" u="1"/>
      </sharedItems>
    </cacheField>
    <cacheField name="Feature.Part" numFmtId="0">
      <sharedItems count="42">
        <s v="V02.3"/>
        <s v="X01.1"/>
        <s v="X01.3"/>
        <s v="A09.1"/>
        <s v="A08.1"/>
        <s v="A13.1"/>
        <s v="A14.1"/>
        <s v="A12.1"/>
        <s v="W08.4"/>
        <s v="W08.2"/>
        <s v="L05.1"/>
        <s v="L05.2"/>
        <s v="L08.1"/>
        <s v="L08.2"/>
        <s v="L09.2"/>
        <s v="L04.1"/>
        <s v="L09.1"/>
        <s v="V02.1"/>
        <s v="V02.2"/>
        <s v="V07.1"/>
        <s v="V04.1"/>
        <s v="T04.1"/>
        <s v="T04.2"/>
        <s v="T06.1"/>
        <s v="T05.1"/>
        <s v="T05.2"/>
        <s v="S03.1"/>
        <s v="S05.1"/>
        <s v="S08.1"/>
        <s v="S06.1"/>
        <s v="X05.2"/>
        <s v="X06.2"/>
        <s v="X07.1"/>
        <s v="X07.2"/>
        <s v="X07.3"/>
        <s v="X08.1"/>
        <s v="X08.2"/>
        <s v="X05.1"/>
        <s v="X06.1"/>
        <s v="C14.1"/>
        <s v="V05.2" u="1"/>
        <s v="C09.2" u="1"/>
      </sharedItems>
    </cacheField>
    <cacheField name="Req/Opt" numFmtId="0">
      <sharedItems/>
    </cacheField>
    <cacheField name="Question" numFmtId="0">
      <sharedItems/>
    </cacheField>
    <cacheField name="concept order" numFmtId="0">
      <sharedItems containsSemiMixedTypes="0" containsString="0" containsNumber="1" containsInteger="1" minValue="1" maxValue="10" count="8">
        <n v="5"/>
        <n v="8"/>
        <n v="1"/>
        <n v="2"/>
        <n v="4"/>
        <n v="6"/>
        <n v="7"/>
        <n v="10"/>
      </sharedItems>
    </cacheField>
    <cacheField name="Unique-check" numFmtId="0">
      <sharedItems/>
    </cacheField>
    <cacheField name="CSI Division" numFmtId="0">
      <sharedItems count="50">
        <s v="12 5"/>
        <s v="07 2"/>
        <s v="07 4"/>
        <s v="07 8"/>
        <s v="07 9"/>
        <s v="09 2"/>
        <s v="09 5"/>
        <s v="09 6"/>
        <s v="09 8"/>
        <s v="09 9"/>
        <s v="22 1"/>
        <s v="23 -"/>
        <s v="26 2"/>
        <s v="28 4"/>
        <s v="12 4"/>
        <s v="23 0"/>
        <s v="23 4"/>
        <s v="10 2"/>
        <s v="22 4"/>
        <s v="08 8"/>
        <s v="10 7"/>
        <s v="12 2"/>
        <s v="26 5"/>
        <s v="12 9"/>
        <s v="23 8"/>
        <s v="08 1"/>
        <s v="27 4"/>
        <s v="27 5"/>
        <s v="09 7"/>
        <s v="12 3"/>
        <s v="26 0"/>
        <s v="09" u="1"/>
        <s v="25 X" u="1"/>
        <s v="12 X" u="1"/>
        <s v="22" u="1"/>
        <s v="06 4" u="1"/>
        <s v="26" u="1"/>
        <s v="22 X" u="1"/>
        <s v="08" u="1"/>
        <e v="#N/A" u="1"/>
        <s v="25 H" u="1"/>
        <s v="23" u="1"/>
        <s v="10" u="1"/>
        <s v="25" u="1"/>
        <s v="12" u="1"/>
        <s v="25 F" u="1"/>
        <s v="27" u="1"/>
        <s v="09 3" u="1"/>
        <s v="07" u="1"/>
        <s v="23 X" u="1"/>
      </sharedItems>
    </cacheField>
    <cacheField name="CSI #" numFmtId="0">
      <sharedItems count="63">
        <s v="12 52 23"/>
        <s v="07 21 00"/>
        <s v="07 22 00"/>
        <s v="07 24 00"/>
        <s v="07 40 00"/>
        <s v="07 80 00"/>
        <s v="07 90 00"/>
        <s v="09 29 00"/>
        <s v="09 51 00"/>
        <s v="09 54 00"/>
        <s v="09 56 00"/>
        <s v="09 58 00"/>
        <s v="09 65 00"/>
        <s v="09 81 00"/>
        <s v="09 84 00"/>
        <s v="09 83 00"/>
        <s v="09 90 00"/>
        <s v="22 10 00"/>
        <s v="23 -- -S"/>
        <s v="26 28 00"/>
        <s v="28 46 00"/>
        <s v="12 48 00"/>
        <s v="23 -- -A"/>
        <s v="23 05 66"/>
        <s v="23 41 00"/>
        <s v="10 28 13.29"/>
        <s v="22 42 39"/>
        <s v="08 81 00"/>
        <s v="08 88 00"/>
        <s v="10 71 13"/>
        <s v="12 22 00"/>
        <s v="12 23 00"/>
        <s v="12 21 00"/>
        <s v="12 24 00"/>
        <s v="12 43 00"/>
        <s v="26 51 00"/>
        <s v="12 41 00"/>
        <s v="12 51 00"/>
        <s v="12 93 13"/>
        <s v="23 -- -F"/>
        <s v="23 -- -H"/>
        <s v="23 83 00"/>
        <s v="08 10 00"/>
        <s v="27 41 00"/>
        <s v="27 51 19"/>
        <s v="08 87 00"/>
        <s v="09 62 00"/>
        <s v="09 63 00"/>
        <s v="09 64 00"/>
        <s v="09 66 00"/>
        <s v="09 67 00"/>
        <s v="09 68 00"/>
        <s v="09 60 50"/>
        <s v="09 70 00"/>
        <s v="10 22 00"/>
        <s v="12 36 00"/>
        <s v="12 31 00"/>
        <s v="12 32 00"/>
        <s v="12 34 00"/>
        <s v="12 35 00"/>
        <s v="26 05 33"/>
        <s v="26 05 19"/>
        <s v="28 47 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
  <r>
    <x v="0"/>
    <s v="A Declare label, operated by the International Living Future Institute"/>
    <s v="Approved"/>
  </r>
  <r>
    <x v="0"/>
    <s v="A Health Product Declaration (HPD) published in the HPD Public Repository, operated by the Health Product Declaration Collaborative"/>
    <s v="Approved"/>
  </r>
  <r>
    <x v="0"/>
    <s v="A Cradle-to-Cradle Certified™ product, or a product with a Material Health Certificate from the Cradle to Cradle Products Innovation Institute"/>
    <s v="Approved"/>
  </r>
  <r>
    <x v="0"/>
    <s v="A Product Lens Certification™, operated by UL"/>
    <s v="Approved"/>
  </r>
  <r>
    <x v="0"/>
    <s v="A Product Health Declaration, operated by Global Green Tag"/>
    <s v="Approved"/>
  </r>
  <r>
    <x v="0"/>
    <s v="A publicly available manufacturer’s inventory containing CAS numbers of all individual compounds down to 1,000 ppm (01%) "/>
    <s v="Approved"/>
  </r>
  <r>
    <x v="0"/>
    <s v="None of the above"/>
    <s v="Denied"/>
  </r>
  <r>
    <x v="1"/>
    <s v="A Declare label"/>
    <s v="Approved"/>
  </r>
  <r>
    <x v="1"/>
    <s v="A Health Product Declaration (HPD) and published on the HPD repository"/>
    <s v="Approved"/>
  </r>
  <r>
    <x v="1"/>
    <s v="Manufacturer’s disclosure and/or through a third-party materials database platform"/>
    <s v="Approved"/>
  </r>
  <r>
    <x v="1"/>
    <s v="None of the above"/>
    <s v="Denied"/>
  </r>
  <r>
    <x v="2"/>
    <s v="Yes"/>
    <s v="Approved"/>
  </r>
  <r>
    <x v="2"/>
    <s v="No"/>
    <s v="Denied"/>
  </r>
  <r>
    <x v="3"/>
    <s v="Yes"/>
    <s v="Approved"/>
  </r>
  <r>
    <x v="3"/>
    <s v="No"/>
    <s v="Denied"/>
  </r>
  <r>
    <x v="4"/>
    <s v="Yes"/>
    <s v="Approved"/>
  </r>
  <r>
    <x v="4"/>
    <s v="No"/>
    <s v="Denied"/>
  </r>
  <r>
    <x v="5"/>
    <s v="100% of light is emitted above the horizontal plane."/>
    <s v="Approved"/>
  </r>
  <r>
    <x v="5"/>
    <s v="Luminaire has a Unified Glare Rating (UGR) of 16 or lower."/>
    <s v="Approved"/>
  </r>
  <r>
    <x v="5"/>
    <s v="Luminance does not exceed 6,000 cd/m² at any angle between 45 and 90 degrees from nadir."/>
    <s v="Approved"/>
  </r>
  <r>
    <x v="5"/>
    <s v="None of the above"/>
    <s v="Denied"/>
  </r>
  <r>
    <x v="6"/>
    <s v="Yes"/>
    <s v="Approved"/>
  </r>
  <r>
    <x v="6"/>
    <s v="No"/>
    <s v="Denied"/>
  </r>
  <r>
    <x v="7"/>
    <s v="Yes"/>
    <s v="Approved"/>
  </r>
  <r>
    <x v="7"/>
    <s v="No"/>
    <s v="Denied"/>
  </r>
  <r>
    <x v="8"/>
    <s v="CRI ≥90"/>
    <s v="Approved"/>
  </r>
  <r>
    <x v="8"/>
    <s v="CRI ≥ 80 with R9 ≥ 50"/>
    <s v="Approved"/>
  </r>
  <r>
    <x v="8"/>
    <s v="IES Rf ≥ 78, IES Rg ≥ 100, -1% ≤ IES Rcs, h1 ≤ 15%"/>
    <s v="Approved"/>
  </r>
  <r>
    <x v="8"/>
    <s v="None of the above"/>
    <s v="Denied"/>
  </r>
  <r>
    <x v="9"/>
    <s v="Classified as “reduced flicker operation” per California Title 24, when tested according to the requirements in Joint Appendix JA-10"/>
    <s v="Approved"/>
  </r>
  <r>
    <x v="9"/>
    <s v="Recommended practices 1, 2 or 3 as defined by IEEE standard 1789-2015 LED"/>
    <s v="Approved"/>
  </r>
  <r>
    <x v="9"/>
    <s v="Pst LM ≤ 1.0 and SVM ≤ 0.6 for indoor applications per NEMA 77-2017"/>
    <s v="Approved"/>
  </r>
  <r>
    <x v="9"/>
    <s v="None of the above"/>
    <s v="Denied"/>
  </r>
  <r>
    <x v="10"/>
    <s v="A monitor stand that allows adjustments to monitor height, angle and horizontal distance"/>
    <s v="Approved"/>
  </r>
  <r>
    <x v="10"/>
    <s v="A laptop stand that allows the adjustments to the laptop screen height and viewing angle"/>
    <s v="Approved"/>
  </r>
  <r>
    <x v="10"/>
    <s v="None of the above"/>
    <s v="Denied"/>
  </r>
  <r>
    <x v="11"/>
    <s v="Yes"/>
    <s v="Approved"/>
  </r>
  <r>
    <x v="11"/>
    <s v="No"/>
    <s v="Denied"/>
  </r>
  <r>
    <x v="12"/>
    <s v="Yes"/>
    <s v="Approved"/>
  </r>
  <r>
    <x v="12"/>
    <s v="No"/>
    <s v="Denied"/>
  </r>
  <r>
    <x v="13"/>
    <s v="Yes"/>
    <s v="Approved"/>
  </r>
  <r>
    <x v="14"/>
    <s v="Yes"/>
    <s v="Approved"/>
  </r>
  <r>
    <x v="13"/>
    <s v="No"/>
    <s v="Denied"/>
  </r>
  <r>
    <x v="14"/>
    <s v="No"/>
    <s v="Denied"/>
  </r>
  <r>
    <x v="15"/>
    <s v="Yes"/>
    <s v="Approved"/>
  </r>
  <r>
    <x v="15"/>
    <s v="No"/>
    <s v="Denied"/>
  </r>
  <r>
    <x v="16"/>
    <s v="Yes"/>
    <s v="Approved"/>
  </r>
  <r>
    <x v="17"/>
    <s v="Yes"/>
    <s v="Approved"/>
  </r>
  <r>
    <x v="16"/>
    <s v="No"/>
    <s v="Denied"/>
  </r>
  <r>
    <x v="17"/>
    <s v="No"/>
    <s v="Denied"/>
  </r>
  <r>
    <x v="18"/>
    <s v="Yes"/>
    <s v="Approved"/>
  </r>
  <r>
    <x v="18"/>
    <s v="No"/>
    <s v="Denied"/>
  </r>
  <r>
    <x v="19"/>
    <s v="Yes"/>
    <s v="Approved"/>
  </r>
  <r>
    <x v="19"/>
    <s v="No"/>
    <s v="Denied"/>
  </r>
  <r>
    <x v="20"/>
    <s v="Yes"/>
    <s v="Approved"/>
  </r>
  <r>
    <x v="20"/>
    <s v="No"/>
    <s v="Denied"/>
  </r>
  <r>
    <x v="21"/>
    <s v="Yes"/>
    <s v="Approved"/>
  </r>
  <r>
    <x v="21"/>
    <s v="No"/>
    <s v="Denied"/>
  </r>
  <r>
    <x v="22"/>
    <s v="Yes"/>
    <s v="Approved"/>
  </r>
  <r>
    <x v="22"/>
    <s v="No"/>
    <s v="Denied"/>
  </r>
  <r>
    <x v="23"/>
    <s v="Yes"/>
    <s v="Approved"/>
  </r>
  <r>
    <x v="24"/>
    <s v="Yes"/>
    <s v="Approved"/>
  </r>
  <r>
    <x v="25"/>
    <s v="Yes"/>
    <s v="Approved"/>
  </r>
  <r>
    <x v="23"/>
    <s v="No"/>
    <s v="Denied"/>
  </r>
  <r>
    <x v="24"/>
    <s v="No"/>
    <s v="Denied"/>
  </r>
  <r>
    <x v="25"/>
    <s v="No"/>
    <s v="Denied"/>
  </r>
  <r>
    <x v="26"/>
    <s v="Yes"/>
    <s v="Approved"/>
  </r>
  <r>
    <x v="26"/>
    <s v="No"/>
    <s v="Denied"/>
  </r>
  <r>
    <x v="27"/>
    <s v="Yes"/>
    <s v="Approved"/>
  </r>
  <r>
    <x v="27"/>
    <s v="No"/>
    <s v="Denied"/>
  </r>
  <r>
    <x v="28"/>
    <s v="Yes"/>
    <s v="Approved"/>
  </r>
  <r>
    <x v="28"/>
    <s v="No"/>
    <s v="Denied"/>
  </r>
  <r>
    <x v="29"/>
    <s v="Yes"/>
    <s v="Approved"/>
  </r>
  <r>
    <x v="30"/>
    <s v="Yes"/>
    <s v="Approved"/>
  </r>
  <r>
    <x v="31"/>
    <s v="Yes"/>
    <s v="Approved"/>
  </r>
  <r>
    <x v="29"/>
    <s v="No"/>
    <s v="Denied"/>
  </r>
  <r>
    <x v="30"/>
    <s v="No"/>
    <s v="Denied"/>
  </r>
  <r>
    <x v="31"/>
    <s v="No"/>
    <s v="Denied"/>
  </r>
  <r>
    <x v="32"/>
    <s v="SCAQMD Rule 1168 (Adhesives and Sealants, 2017)"/>
    <s v="Approved"/>
  </r>
  <r>
    <x v="32"/>
    <s v="GB 33372-2020 (Adhesives)"/>
    <s v="Approved"/>
  </r>
  <r>
    <x v="32"/>
    <s v="2019 CARB SCM for Architectural Coatings"/>
    <s v="Approved"/>
  </r>
  <r>
    <x v="32"/>
    <s v="EU Ecolabel for indoor and outdoor paints and varnishes"/>
    <s v="Approved"/>
  </r>
  <r>
    <x v="32"/>
    <s v="HJ 2537-2014 (Paints)"/>
    <s v="Approved"/>
  </r>
  <r>
    <x v="32"/>
    <s v="Any standard listed in the ‘VOC content evaluation’ section of the ‘Low-Emitting Materials’ credit of the LEED v4.1 standard"/>
    <s v="Approved"/>
  </r>
  <r>
    <x v="32"/>
    <s v="California Department of Public Health (CDPH) Standard Method v1.2"/>
    <s v="Approved"/>
  </r>
  <r>
    <x v="32"/>
    <s v="AgBB"/>
    <s v="Approved"/>
  </r>
  <r>
    <x v="32"/>
    <s v="European Union LCI VOC thresholds following EN 16516-1:2017 testing methods"/>
    <s v="Approved"/>
  </r>
  <r>
    <x v="32"/>
    <s v="None of the above"/>
    <s v="Denied"/>
  </r>
  <r>
    <x v="33"/>
    <s v="Tested per methods and VOC emission thresholds established in California Department of Public Health (CDPH) Standard Method v1.2"/>
    <s v="Approved"/>
  </r>
  <r>
    <x v="33"/>
    <s v="Tested per methods and VOC emission thresholds established in AgBB"/>
    <s v="Approved"/>
  </r>
  <r>
    <x v="33"/>
    <s v="Tested per methods and VOC emission thresholds established in European Union LCI VOC thresholds10 following EN 16516-1:2017 testing methods"/>
    <s v="Approved"/>
  </r>
  <r>
    <x v="33"/>
    <s v="Tested per methods and VOC emission thresholds established in ANSI/BIFMA e3-2014, sections 7.6.1 or 7.6.2 (Furniture)"/>
    <s v="Approved"/>
  </r>
  <r>
    <x v="33"/>
    <s v="Made exclusively with one or a combination of metal (including powder-coated, plated and anodized materials), untreated wood and plant products, glass, ceramic, concrete or stone, without organic additives"/>
    <s v="Approved"/>
  </r>
  <r>
    <x v="33"/>
    <s v="None of the above"/>
    <s v="Denied"/>
  </r>
  <r>
    <x v="34"/>
    <s v="There are no textiles or plastics in this product."/>
    <s v="Approved"/>
  </r>
  <r>
    <x v="34"/>
    <s v="The textiles and plastics in this product meet this requirement."/>
    <s v="Approved"/>
  </r>
  <r>
    <x v="34"/>
    <s v="The textiles and plastics in this product contain more than 100 ppm of HFR, PFAS, lead, cadmium or mercury."/>
    <s v="Denied"/>
  </r>
  <r>
    <x v="35"/>
    <s v="Yes"/>
    <s v="Approved"/>
  </r>
  <r>
    <x v="35"/>
    <s v="No"/>
    <s v="Denied"/>
  </r>
  <r>
    <x v="36"/>
    <s v="It has a lead concentration of 100 ppm (0.01%) by weight or below."/>
    <s v="Approved"/>
  </r>
  <r>
    <x v="36"/>
    <s v="There are no added lead carbonates and lead sulfates."/>
    <s v="Approved"/>
  </r>
  <r>
    <x v="36"/>
    <s v="It is deemed free of lead or with no added lead by an ISO 14024-compliant (Type 1) Ecolabel."/>
    <s v="Approved"/>
  </r>
  <r>
    <x v="36"/>
    <s v="None of the above"/>
    <s v="Denied"/>
  </r>
  <r>
    <x v="37"/>
    <s v="The product is approved for use with drinking water by a government authority or by a government-authorized certification body."/>
    <s v="Approved"/>
  </r>
  <r>
    <x v="37"/>
    <s v="The product has a weighted wetted average of 0.25% of lead or less, verified by a third party."/>
    <s v="Approved"/>
  </r>
  <r>
    <x v="37"/>
    <s v="The product is labeled as ANSI/NSF 372-compliant."/>
    <s v="Approved"/>
  </r>
  <r>
    <x v="37"/>
    <s v="None of the above"/>
    <s v="Denied"/>
  </r>
  <r>
    <x v="38"/>
    <s v="A Declare label, operated by the International Living Future Institute"/>
    <s v="Approved"/>
  </r>
  <r>
    <x v="38"/>
    <s v="A Health Product Declaration (HPD) published in the HPD Public Repository, operated by the Health Product Declaration Collaborative"/>
    <s v="Approved"/>
  </r>
  <r>
    <x v="38"/>
    <s v="A Cradle-to-Cradle Certified™ product, or a product with a Material Health Certificate from the Cradle to Cradle Products Innovation Institute"/>
    <s v="Approved"/>
  </r>
  <r>
    <x v="38"/>
    <s v="A Product Lens Certification™, operated by UL"/>
    <s v="Approved"/>
  </r>
  <r>
    <x v="38"/>
    <s v="A Product Health Declaration, operated by Global Green Tag"/>
    <s v="Approved"/>
  </r>
  <r>
    <x v="38"/>
    <s v="None of the above"/>
    <s v="Denied"/>
  </r>
  <r>
    <x v="39"/>
    <s v="Cradle to Cradle Certified™ with a Silver, Gold or Platinum level in the Material Health category; OR a Silver, Gold or Platinum level Material Health Certificate "/>
    <s v="Approved"/>
  </r>
  <r>
    <x v="39"/>
    <s v="Living Product Challenge with Materials and Health &amp; Happiness Petal; OR Living Product Certification"/>
    <s v="Approved"/>
  </r>
  <r>
    <x v="39"/>
    <s v="Global GreenTag Product Health Declaration, with a GreenTag HealthRATE™ mark at SilverHEALTH, GoldHEALTH or PlatinumHEALTH level"/>
    <s v="Approved"/>
  </r>
  <r>
    <x v="39"/>
    <s v="None of the above"/>
    <s v="Denied"/>
  </r>
  <r>
    <x v="40"/>
    <s v="Yes"/>
    <s v="Approved"/>
  </r>
  <r>
    <x v="40"/>
    <s v="No"/>
    <s v="Denied"/>
  </r>
  <r>
    <x v="41"/>
    <s v="The product is free of compounds listed in the Living Building Challenge’s Red List v.4.0."/>
    <s v="Approved"/>
  </r>
  <r>
    <x v="41"/>
    <s v="The product meets the chemical thresholds in the Cradle to Cradle Basic Level Restricted Substances List, version 4"/>
    <s v="Approved"/>
  </r>
  <r>
    <x v="41"/>
    <s v="The product does not contain compounds listed in REACH Restriction, Authorization and SHVC lists"/>
    <s v="Approved"/>
  </r>
  <r>
    <x v="41"/>
    <s v="The product meets an optimization path listed under ‘Advanced Inventory &amp; Assessment’ in Option 2 of LEED v4.1 credit ‘Building Product Disclosure and Optimization - Material Ingredients’"/>
    <s v="Approved"/>
  </r>
  <r>
    <x v="41"/>
    <s v="None of the above"/>
    <s v="Denied"/>
  </r>
  <r>
    <x v="42"/>
    <s v="Yes"/>
    <s v="Approved"/>
  </r>
  <r>
    <x v="42"/>
    <s v="No"/>
    <s v="Denied"/>
  </r>
  <r>
    <x v="43"/>
    <s v="Yes"/>
    <s v="Approved"/>
  </r>
  <r>
    <x v="43"/>
    <s v="No"/>
    <s v="Denied"/>
  </r>
  <r>
    <x v="44"/>
    <s v="The system treats moving air within ventilation ducts."/>
    <s v="Approved"/>
  </r>
  <r>
    <x v="44"/>
    <s v="The system irradiates the air in the upper portion of rooms, above the height of occupants."/>
    <s v="Approved"/>
  </r>
  <r>
    <x v="44"/>
    <s v="None of the above"/>
    <s v="Denied"/>
  </r>
  <r>
    <x v="45"/>
    <s v="Yes"/>
    <s v="Approved"/>
  </r>
  <r>
    <x v="45"/>
    <s v="No"/>
    <s v="Denied"/>
  </r>
  <r>
    <x v="46"/>
    <s v="Yes"/>
    <s v="Approved"/>
  </r>
  <r>
    <x v="46"/>
    <s v="No"/>
    <s v="Denied"/>
  </r>
  <r>
    <x v="47"/>
    <s v="Light color"/>
    <s v="Approved"/>
  </r>
  <r>
    <x v="47"/>
    <s v="Light color temperature"/>
    <s v="Approved"/>
  </r>
  <r>
    <x v="47"/>
    <s v="Light distribution"/>
    <s v="Approved"/>
  </r>
  <r>
    <x v="47"/>
    <s v="None of the above"/>
    <s v="Denied"/>
  </r>
  <r>
    <x v="48"/>
    <s v="Desk or other height-adjustable work surface that provide users with the ability to customize workstation height at both seated and standing positions"/>
    <s v="Approved"/>
  </r>
  <r>
    <x v="48"/>
    <s v="Treadmill desk"/>
    <s v="Approved"/>
  </r>
  <r>
    <x v="48"/>
    <s v="Bicycle desk"/>
    <s v="Approved"/>
  </r>
  <r>
    <x v="48"/>
    <s v="None of the above"/>
    <s v="Denied"/>
  </r>
  <r>
    <x v="49"/>
    <s v="Fabric hand towel roll dispenser"/>
    <s v="Approved"/>
  </r>
  <r>
    <x v="49"/>
    <s v="Paper towel dispenser"/>
    <s v="Approved"/>
  </r>
  <r>
    <x v="49"/>
    <s v="Electric hand dryer equipped with a HEPA filter"/>
    <s v="Approved"/>
  </r>
  <r>
    <x v="49"/>
    <s v="None of the above"/>
    <s v="Denied"/>
  </r>
  <r>
    <x v="50"/>
    <s v="Yes"/>
    <s v="Approved"/>
  </r>
  <r>
    <x v="51"/>
    <s v="Yes"/>
    <s v="Approved"/>
  </r>
  <r>
    <x v="50"/>
    <s v="No"/>
    <s v="Denied"/>
  </r>
  <r>
    <x v="51"/>
    <s v="No"/>
    <s v="Denied"/>
  </r>
  <r>
    <x v="52"/>
    <s v="Yes"/>
    <s v="Approved"/>
  </r>
  <r>
    <x v="52"/>
    <s v="No"/>
    <s v="Denied"/>
  </r>
  <r>
    <x v="53"/>
    <s v="Yes"/>
    <s v="Approved"/>
  </r>
  <r>
    <x v="54"/>
    <s v="The light emitting element is shaded or shielded."/>
    <s v="Approved"/>
  </r>
  <r>
    <x v="53"/>
    <s v="No"/>
    <s v="Denied"/>
  </r>
  <r>
    <x v="54"/>
    <s v="The light emitting element is visible."/>
    <s v="Denied"/>
  </r>
  <r>
    <x v="55"/>
    <s v="Yes"/>
    <s v="Approved"/>
  </r>
  <r>
    <x v="55"/>
    <s v="No"/>
    <s v="Denied"/>
  </r>
  <r>
    <x v="56"/>
    <s v="Compliant with RoHS restrictions"/>
    <s v="Approved"/>
  </r>
  <r>
    <x v="56"/>
    <s v="Contains 0.01% lead (100 ppm) by weight or less"/>
    <s v="Approved"/>
  </r>
  <r>
    <x v="56"/>
    <s v="None of the above"/>
    <s v="Denied"/>
  </r>
  <r>
    <x v="57"/>
    <s v="The product is not an electronic air cleaner."/>
    <s v="Approved"/>
  </r>
  <r>
    <x v="57"/>
    <s v="The product is validated for UL 2998 Zero Ozone Emissions Validation or Intertek Zero Ozone Verification. "/>
    <s v="Approved"/>
  </r>
  <r>
    <x v="57"/>
    <s v="None of the above"/>
    <s v="Denied"/>
  </r>
  <r>
    <x v="58"/>
    <s v="No, it is not designed to distribute additives outside of the device."/>
    <s v="Approved"/>
  </r>
  <r>
    <x v="58"/>
    <s v="Yes, is designed to distribute additives outside of the device."/>
    <s v="Denied"/>
  </r>
  <r>
    <x v="59"/>
    <s v="Yes"/>
    <s v="Approved"/>
  </r>
  <r>
    <x v="59"/>
    <s v="No"/>
    <s v="Denied"/>
  </r>
  <r>
    <x v="60"/>
    <s v="Yes"/>
    <s v="Approved"/>
  </r>
  <r>
    <x v="60"/>
    <s v="No"/>
    <s v="Denied"/>
  </r>
  <r>
    <x v="61"/>
    <s v="MERV 16, per ASHRAE 52.2"/>
    <s v="Approved"/>
  </r>
  <r>
    <x v="61"/>
    <s v="F8, per EN 779:2012"/>
    <s v="Approved"/>
  </r>
  <r>
    <x v="61"/>
    <s v="Removes at least 95% of particles 0.3-1 µm in size"/>
    <s v="Approved"/>
  </r>
  <r>
    <x v="61"/>
    <s v="None of the above"/>
    <s v="Denied"/>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1">
  <r>
    <x v="0"/>
    <x v="0"/>
    <s v="P"/>
    <s v="Chair Height Adjustability"/>
    <x v="0"/>
    <s v="Office seating - Chair Height Adjustability"/>
    <x v="0"/>
    <x v="0"/>
  </r>
  <r>
    <x v="0"/>
    <x v="0"/>
    <s v="P"/>
    <s v="Chair Depth Adjustability"/>
    <x v="0"/>
    <s v="Office seating - Chair Depth Adjustability"/>
    <x v="0"/>
    <x v="0"/>
  </r>
  <r>
    <x v="0"/>
    <x v="0"/>
    <s v="P"/>
    <s v="Chair Additional Adjustability"/>
    <x v="0"/>
    <s v="Office seating - Chair Additional Adjustability"/>
    <x v="0"/>
    <x v="0"/>
  </r>
  <r>
    <x v="1"/>
    <x v="1"/>
    <s v="P"/>
    <s v="Asbestos limit"/>
    <x v="1"/>
    <s v="Thermal Insulation - Asbestos limit"/>
    <x v="1"/>
    <x v="1"/>
  </r>
  <r>
    <x v="2"/>
    <x v="1"/>
    <s v="P"/>
    <s v="Asbestos limit"/>
    <x v="1"/>
    <s v="Roof and Deck Insulation - Asbestos limit"/>
    <x v="1"/>
    <x v="2"/>
  </r>
  <r>
    <x v="3"/>
    <x v="1"/>
    <s v="P"/>
    <s v="Asbestos limit"/>
    <x v="1"/>
    <s v="Exterior Insulation and Finish Systems - Asbestos limit"/>
    <x v="1"/>
    <x v="3"/>
  </r>
  <r>
    <x v="4"/>
    <x v="1"/>
    <s v="P"/>
    <s v="Asbestos limit"/>
    <x v="1"/>
    <s v="Roofing and Siding Panels - Asbestos limit"/>
    <x v="2"/>
    <x v="4"/>
  </r>
  <r>
    <x v="5"/>
    <x v="1"/>
    <s v="P"/>
    <s v="Asbestos limit"/>
    <x v="1"/>
    <s v="Fire and Smoke Protection - Asbestos limit"/>
    <x v="3"/>
    <x v="5"/>
  </r>
  <r>
    <x v="6"/>
    <x v="1"/>
    <s v="P"/>
    <s v="Asbestos limit"/>
    <x v="1"/>
    <s v="Joint Protection - Asbestos limit"/>
    <x v="4"/>
    <x v="6"/>
  </r>
  <r>
    <x v="7"/>
    <x v="1"/>
    <s v="P"/>
    <s v="Asbestos limit"/>
    <x v="1"/>
    <s v="Gypsum Board - Asbestos limit"/>
    <x v="5"/>
    <x v="7"/>
  </r>
  <r>
    <x v="8"/>
    <x v="1"/>
    <s v="P"/>
    <s v="Asbestos limit"/>
    <x v="1"/>
    <s v="Acoustical Ceilings - Asbestos limit"/>
    <x v="6"/>
    <x v="8"/>
  </r>
  <r>
    <x v="9"/>
    <x v="1"/>
    <s v="P"/>
    <s v="Asbestos limit"/>
    <x v="1"/>
    <s v="Specialty Ceilings - Asbestos limit"/>
    <x v="6"/>
    <x v="9"/>
  </r>
  <r>
    <x v="10"/>
    <x v="1"/>
    <s v="P"/>
    <s v="Asbestos limit"/>
    <x v="1"/>
    <s v="Textured Ceilings - Asbestos limit"/>
    <x v="6"/>
    <x v="10"/>
  </r>
  <r>
    <x v="11"/>
    <x v="1"/>
    <s v="P"/>
    <s v="Asbestos limit"/>
    <x v="1"/>
    <s v="Integrated Ceiling Assemblies - Asbestos limit"/>
    <x v="6"/>
    <x v="11"/>
  </r>
  <r>
    <x v="12"/>
    <x v="1"/>
    <s v="P"/>
    <s v="Asbestos limit"/>
    <x v="1"/>
    <s v="Resilient Flooring - Asbestos limit"/>
    <x v="7"/>
    <x v="12"/>
  </r>
  <r>
    <x v="13"/>
    <x v="1"/>
    <s v="P"/>
    <s v="Asbestos limit"/>
    <x v="1"/>
    <s v="Acoustic Insulation - Asbestos limit"/>
    <x v="8"/>
    <x v="13"/>
  </r>
  <r>
    <x v="14"/>
    <x v="1"/>
    <s v="P"/>
    <s v="Asbestos limit"/>
    <x v="1"/>
    <s v="Acoustic Room Components - Asbestos limit"/>
    <x v="8"/>
    <x v="14"/>
  </r>
  <r>
    <x v="15"/>
    <x v="1"/>
    <s v="P"/>
    <s v="Asbestos limit"/>
    <x v="1"/>
    <s v="Acoustic Finishes - Asbestos limit"/>
    <x v="8"/>
    <x v="15"/>
  </r>
  <r>
    <x v="16"/>
    <x v="2"/>
    <s v="P"/>
    <s v="Lead Paint"/>
    <x v="1"/>
    <s v="Painting and Coating - Lead Paint"/>
    <x v="9"/>
    <x v="16"/>
  </r>
  <r>
    <x v="17"/>
    <x v="2"/>
    <s v="P"/>
    <s v="Lead Pipes"/>
    <x v="1"/>
    <s v="Plumbing Piping - Lead Pipes"/>
    <x v="10"/>
    <x v="17"/>
  </r>
  <r>
    <x v="18"/>
    <x v="2"/>
    <s v="P"/>
    <s v="Lead in Electronics"/>
    <x v="1"/>
    <s v="Air and Temperature Sensors - Lead in Electronics"/>
    <x v="11"/>
    <x v="18"/>
  </r>
  <r>
    <x v="19"/>
    <x v="2"/>
    <s v="P"/>
    <s v="Lead in Electronics"/>
    <x v="1"/>
    <s v="Circuit Protective Devices - Lead in Electronics"/>
    <x v="12"/>
    <x v="19"/>
  </r>
  <r>
    <x v="20"/>
    <x v="2"/>
    <s v="P"/>
    <s v="Lead in Electronics"/>
    <x v="1"/>
    <s v="Fire Detection and Alarm - Lead in Electronics"/>
    <x v="13"/>
    <x v="20"/>
  </r>
  <r>
    <x v="21"/>
    <x v="3"/>
    <s v="O"/>
    <s v="Entryway Mats/Grilles"/>
    <x v="2"/>
    <s v="Rugs, Mats, Grates, &amp; Grilles - Entryway Mats/Grilles"/>
    <x v="14"/>
    <x v="21"/>
  </r>
  <r>
    <x v="18"/>
    <x v="4"/>
    <s v="O"/>
    <s v="Air Sensor Requirement"/>
    <x v="2"/>
    <s v="Air and Temperature Sensors - Air Sensor Requirement"/>
    <x v="11"/>
    <x v="18"/>
  </r>
  <r>
    <x v="22"/>
    <x v="5"/>
    <s v="O"/>
    <s v="Air Purifier Capabilities"/>
    <x v="2"/>
    <s v="Standalone Air Purifier - Air Purifier Capabilities"/>
    <x v="11"/>
    <x v="22"/>
  </r>
  <r>
    <x v="22"/>
    <x v="5"/>
    <s v="O"/>
    <s v="Electronic Air Cleaner"/>
    <x v="2"/>
    <s v="Standalone Air Purifier - Electronic Air Cleaner"/>
    <x v="11"/>
    <x v="22"/>
  </r>
  <r>
    <x v="22"/>
    <x v="5"/>
    <s v="O"/>
    <s v="Air Additives"/>
    <x v="2"/>
    <s v="Standalone Air Purifier - Air Additives"/>
    <x v="11"/>
    <x v="22"/>
  </r>
  <r>
    <x v="22"/>
    <x v="5"/>
    <s v="O"/>
    <s v="Maintenance Procedures"/>
    <x v="2"/>
    <s v="Standalone Air Purifier - Maintenance Procedures"/>
    <x v="11"/>
    <x v="22"/>
  </r>
  <r>
    <x v="22"/>
    <x v="5"/>
    <s v="O"/>
    <s v="Device Capacity"/>
    <x v="2"/>
    <s v="Standalone Air Purifier - Device Capacity"/>
    <x v="11"/>
    <x v="22"/>
  </r>
  <r>
    <x v="23"/>
    <x v="5"/>
    <s v="O"/>
    <s v="UV Air Treatment"/>
    <x v="2"/>
    <s v="Anti-Microbial Ultraviolet Emitters - UV Air Treatment"/>
    <x v="15"/>
    <x v="23"/>
  </r>
  <r>
    <x v="23"/>
    <x v="5"/>
    <s v="O"/>
    <s v="Maintenance Procedures"/>
    <x v="2"/>
    <s v="Anti-Microbial Ultraviolet Emitters - Maintenance Procedures"/>
    <x v="15"/>
    <x v="23"/>
  </r>
  <r>
    <x v="23"/>
    <x v="6"/>
    <s v="O"/>
    <s v="UV Cooling Coil Treatment"/>
    <x v="2"/>
    <s v="Anti-Microbial Ultraviolet Emitters - UV Cooling Coil Treatment"/>
    <x v="15"/>
    <x v="23"/>
  </r>
  <r>
    <x v="23"/>
    <x v="6"/>
    <s v="O"/>
    <s v="UV Cooling Coil Maintenance"/>
    <x v="2"/>
    <s v="Anti-Microbial Ultraviolet Emitters - UV Cooling Coil Maintenance"/>
    <x v="15"/>
    <x v="23"/>
  </r>
  <r>
    <x v="24"/>
    <x v="7"/>
    <s v="O"/>
    <s v="Outdoor Air Filtration Efficiency"/>
    <x v="2"/>
    <s v="Particle Air Filtration - Outdoor Air Filtration Efficiency"/>
    <x v="16"/>
    <x v="24"/>
  </r>
  <r>
    <x v="24"/>
    <x v="7"/>
    <s v="O"/>
    <s v="Filter Maintenance"/>
    <x v="2"/>
    <s v="Particle Air Filtration - Filter Maintenance"/>
    <x v="16"/>
    <x v="24"/>
  </r>
  <r>
    <x v="24"/>
    <x v="5"/>
    <s v="O"/>
    <s v="Recirculated Air Filtration Efficiency"/>
    <x v="2"/>
    <s v="Particle Air Filtration - Recirculated Air Filtration Efficiency"/>
    <x v="16"/>
    <x v="24"/>
  </r>
  <r>
    <x v="24"/>
    <x v="5"/>
    <s v="O"/>
    <s v="Electronic Air Cleaner"/>
    <x v="2"/>
    <s v="Particle Air Filtration - Electronic Air Cleaner"/>
    <x v="16"/>
    <x v="24"/>
  </r>
  <r>
    <x v="24"/>
    <x v="5"/>
    <s v="O"/>
    <s v="Air Additives"/>
    <x v="2"/>
    <s v="Particle Air Filtration - Air Additives"/>
    <x v="16"/>
    <x v="24"/>
  </r>
  <r>
    <x v="24"/>
    <x v="5"/>
    <s v="O"/>
    <s v="Maintenance Procedures"/>
    <x v="2"/>
    <s v="Particle Air Filtration - Maintenance Procedures"/>
    <x v="16"/>
    <x v="24"/>
  </r>
  <r>
    <x v="25"/>
    <x v="8"/>
    <s v="O"/>
    <s v="Hand Dryer"/>
    <x v="3"/>
    <s v="Hand Dryer - Hand Dryer"/>
    <x v="17"/>
    <x v="25"/>
  </r>
  <r>
    <x v="26"/>
    <x v="9"/>
    <s v="O"/>
    <s v="Line-purge system"/>
    <x v="3"/>
    <s v="Faucets - Line-purge system"/>
    <x v="18"/>
    <x v="26"/>
  </r>
  <r>
    <x v="26"/>
    <x v="9"/>
    <s v="O"/>
    <s v="Sensor-activated faucet"/>
    <x v="3"/>
    <s v="Faucets - Sensor-activated faucet"/>
    <x v="18"/>
    <x v="26"/>
  </r>
  <r>
    <x v="27"/>
    <x v="10"/>
    <s v="O"/>
    <s v="Glazing transmittance"/>
    <x v="4"/>
    <s v="Glass Glazing - Glazing transmittance"/>
    <x v="19"/>
    <x v="27"/>
  </r>
  <r>
    <x v="28"/>
    <x v="11"/>
    <s v="O"/>
    <s v="Shading"/>
    <x v="4"/>
    <s v="Special Function Glazing - Shading"/>
    <x v="19"/>
    <x v="28"/>
  </r>
  <r>
    <x v="29"/>
    <x v="11"/>
    <s v="O"/>
    <s v="Shading"/>
    <x v="4"/>
    <s v="Exterior Sun Control Devices - Shading"/>
    <x v="20"/>
    <x v="29"/>
  </r>
  <r>
    <x v="30"/>
    <x v="11"/>
    <s v="O"/>
    <s v="Shading"/>
    <x v="4"/>
    <s v="Curtains and Drapes - Shading"/>
    <x v="21"/>
    <x v="30"/>
  </r>
  <r>
    <x v="31"/>
    <x v="11"/>
    <s v="O"/>
    <s v="Shading"/>
    <x v="4"/>
    <s v="Interior Shutters - Shading"/>
    <x v="21"/>
    <x v="31"/>
  </r>
  <r>
    <x v="32"/>
    <x v="11"/>
    <s v="O"/>
    <s v="Shading"/>
    <x v="4"/>
    <s v="Window Blinds - Shading"/>
    <x v="21"/>
    <x v="32"/>
  </r>
  <r>
    <x v="33"/>
    <x v="11"/>
    <s v="O"/>
    <s v="Shading"/>
    <x v="4"/>
    <s v="Window Shades - Shading"/>
    <x v="21"/>
    <x v="33"/>
  </r>
  <r>
    <x v="34"/>
    <x v="12"/>
    <s v="O"/>
    <s v="Color Rendering Quality"/>
    <x v="4"/>
    <s v="Portable Lamps - Color Rendering Quality"/>
    <x v="14"/>
    <x v="34"/>
  </r>
  <r>
    <x v="34"/>
    <x v="13"/>
    <s v="O"/>
    <s v="Flicker"/>
    <x v="4"/>
    <s v="Portable Lamps - Flicker"/>
    <x v="14"/>
    <x v="34"/>
  </r>
  <r>
    <x v="34"/>
    <x v="14"/>
    <s v="O"/>
    <s v="Task Light Glare"/>
    <x v="4"/>
    <s v="Portable Lamps - Task Light Glare"/>
    <x v="14"/>
    <x v="34"/>
  </r>
  <r>
    <x v="34"/>
    <x v="14"/>
    <s v="O"/>
    <s v="Task Light Control"/>
    <x v="4"/>
    <s v="Portable Lamps - Task Light Control"/>
    <x v="14"/>
    <x v="34"/>
  </r>
  <r>
    <x v="35"/>
    <x v="15"/>
    <s v="O"/>
    <s v="Electric Light Glare"/>
    <x v="4"/>
    <s v="Interior Lighting - Electric Light Glare"/>
    <x v="22"/>
    <x v="35"/>
  </r>
  <r>
    <x v="35"/>
    <x v="12"/>
    <s v="O"/>
    <s v="Color Rendering Quality"/>
    <x v="4"/>
    <s v="Interior Lighting - Color Rendering Quality"/>
    <x v="22"/>
    <x v="35"/>
  </r>
  <r>
    <x v="35"/>
    <x v="13"/>
    <s v="O"/>
    <s v="Flicker"/>
    <x v="4"/>
    <s v="Interior Lighting - Flicker"/>
    <x v="22"/>
    <x v="35"/>
  </r>
  <r>
    <x v="35"/>
    <x v="16"/>
    <s v="O"/>
    <s v="Lighting Control"/>
    <x v="4"/>
    <s v="Interior Lighting - Lighting Control"/>
    <x v="22"/>
    <x v="35"/>
  </r>
  <r>
    <x v="35"/>
    <x v="16"/>
    <s v="O"/>
    <s v="Light Adjustability"/>
    <x v="4"/>
    <s v="Interior Lighting - Light Adjustability"/>
    <x v="22"/>
    <x v="35"/>
  </r>
  <r>
    <x v="36"/>
    <x v="17"/>
    <s v="O"/>
    <s v="Computer Positioning"/>
    <x v="0"/>
    <s v="Office Accessories - Computer Positioning"/>
    <x v="14"/>
    <x v="36"/>
  </r>
  <r>
    <x v="36"/>
    <x v="18"/>
    <s v="O"/>
    <s v="Work Surface Adjustment"/>
    <x v="0"/>
    <s v="Office Accessories - Work Surface Adjustment"/>
    <x v="14"/>
    <x v="36"/>
  </r>
  <r>
    <x v="36"/>
    <x v="19"/>
    <s v="O"/>
    <s v="Active Workstation"/>
    <x v="0"/>
    <s v="Office Accessories - Active Workstation"/>
    <x v="14"/>
    <x v="36"/>
  </r>
  <r>
    <x v="37"/>
    <x v="18"/>
    <s v="O"/>
    <s v="Height-Adjustable Work Surfaces"/>
    <x v="0"/>
    <s v="Office Furniture - Height-Adjustable Work Surfaces"/>
    <x v="0"/>
    <x v="37"/>
  </r>
  <r>
    <x v="37"/>
    <x v="19"/>
    <s v="O"/>
    <s v="Active Workstation"/>
    <x v="0"/>
    <s v="Office Furniture - Active Workstation"/>
    <x v="0"/>
    <x v="37"/>
  </r>
  <r>
    <x v="38"/>
    <x v="20"/>
    <s v="O"/>
    <s v="Bike Storage"/>
    <x v="0"/>
    <s v="Bicycle Racks - Bike Storage"/>
    <x v="23"/>
    <x v="38"/>
  </r>
  <r>
    <x v="0"/>
    <x v="21"/>
    <s v="O"/>
    <s v="Heated chair"/>
    <x v="5"/>
    <s v="Office seating - Heated chair"/>
    <x v="0"/>
    <x v="0"/>
  </r>
  <r>
    <x v="0"/>
    <x v="22"/>
    <s v="O"/>
    <s v="Cooled Chair"/>
    <x v="5"/>
    <s v="Office seating - Cooled Chair"/>
    <x v="0"/>
    <x v="0"/>
  </r>
  <r>
    <x v="39"/>
    <x v="21"/>
    <s v="O"/>
    <s v="User-controlled Fan"/>
    <x v="5"/>
    <s v="Fan - User-controlled Fan"/>
    <x v="11"/>
    <x v="39"/>
  </r>
  <r>
    <x v="40"/>
    <x v="22"/>
    <s v="O"/>
    <s v="Parabolic space heater"/>
    <x v="5"/>
    <s v="Space Heater - Parabolic space heater"/>
    <x v="11"/>
    <x v="40"/>
  </r>
  <r>
    <x v="18"/>
    <x v="23"/>
    <s v="O"/>
    <s v="Thermal comfort sensor"/>
    <x v="5"/>
    <s v="Air and Temperature Sensors - Thermal comfort sensor"/>
    <x v="11"/>
    <x v="18"/>
  </r>
  <r>
    <x v="41"/>
    <x v="24"/>
    <s v="O"/>
    <s v="Radiant Heating"/>
    <x v="5"/>
    <s v="Radiant Heating and Cooling Units - Radiant Heating"/>
    <x v="24"/>
    <x v="41"/>
  </r>
  <r>
    <x v="41"/>
    <x v="25"/>
    <s v="O"/>
    <s v="Radiant Cooling"/>
    <x v="5"/>
    <s v="Radiant Heating and Cooling Units - Radiant Cooling"/>
    <x v="24"/>
    <x v="41"/>
  </r>
  <r>
    <x v="42"/>
    <x v="26"/>
    <s v="O"/>
    <s v="Non-hollow doors"/>
    <x v="6"/>
    <s v="Doors and Frames - Non-hollow doors"/>
    <x v="25"/>
    <x v="42"/>
  </r>
  <r>
    <x v="42"/>
    <x v="26"/>
    <s v="O"/>
    <s v="STC/Rw-rated doors"/>
    <x v="6"/>
    <s v="Doors and Frames - STC/Rw-rated doors"/>
    <x v="25"/>
    <x v="42"/>
  </r>
  <r>
    <x v="42"/>
    <x v="26"/>
    <s v="O"/>
    <s v="Doors with acoustic seals"/>
    <x v="6"/>
    <s v="Doors and Frames - Doors with acoustic seals"/>
    <x v="25"/>
    <x v="42"/>
  </r>
  <r>
    <x v="8"/>
    <x v="27"/>
    <s v="O"/>
    <s v="NRC Minimum"/>
    <x v="6"/>
    <s v="Acoustical Ceilings - NRC Minimum"/>
    <x v="6"/>
    <x v="8"/>
  </r>
  <r>
    <x v="15"/>
    <x v="27"/>
    <s v="O"/>
    <s v="NRC Minimum"/>
    <x v="6"/>
    <s v="Acoustic Finishes - NRC Minimum"/>
    <x v="8"/>
    <x v="15"/>
  </r>
  <r>
    <x v="14"/>
    <x v="27"/>
    <s v="O"/>
    <s v="Furniture system NRC minimum"/>
    <x v="6"/>
    <s v="Acoustic Room Components - Furniture system NRC minimum"/>
    <x v="8"/>
    <x v="14"/>
  </r>
  <r>
    <x v="43"/>
    <x v="28"/>
    <s v="O"/>
    <s v="Speech enhancement technology"/>
    <x v="6"/>
    <s v="Audio-Video Systems - Speech enhancement technology"/>
    <x v="26"/>
    <x v="43"/>
  </r>
  <r>
    <x v="44"/>
    <x v="29"/>
    <s v="O"/>
    <s v="Sound masking requirements"/>
    <x v="6"/>
    <s v="Sound Masking Systems - Sound masking requirements"/>
    <x v="27"/>
    <x v="44"/>
  </r>
  <r>
    <x v="1"/>
    <x v="30"/>
    <s v="O"/>
    <s v="Halogenated flame retardants"/>
    <x v="1"/>
    <s v="Thermal Insulation - Halogenated flame retardants"/>
    <x v="1"/>
    <x v="1"/>
  </r>
  <r>
    <x v="1"/>
    <x v="31"/>
    <s v="O"/>
    <s v="Furniture, Architectural, Interior Products VOC limit"/>
    <x v="1"/>
    <s v="Thermal Insulation - Furniture, Architectural, Interior Products VOC limit"/>
    <x v="1"/>
    <x v="1"/>
  </r>
  <r>
    <x v="1"/>
    <x v="32"/>
    <s v="O"/>
    <s v="Disclosed ingredients"/>
    <x v="1"/>
    <s v="Thermal Insulation - Disclosed ingredients"/>
    <x v="1"/>
    <x v="1"/>
  </r>
  <r>
    <x v="2"/>
    <x v="32"/>
    <s v="O"/>
    <s v="Disclosed ingredients"/>
    <x v="1"/>
    <s v="Roof and Deck Insulation - Disclosed ingredients"/>
    <x v="1"/>
    <x v="2"/>
  </r>
  <r>
    <x v="3"/>
    <x v="32"/>
    <s v="O"/>
    <s v="Disclosed ingredients"/>
    <x v="1"/>
    <s v="Exterior Insulation and Finish Systems - Disclosed ingredients"/>
    <x v="1"/>
    <x v="3"/>
  </r>
  <r>
    <x v="1"/>
    <x v="33"/>
    <s v="O"/>
    <s v="Enhanced disclosed ingredients"/>
    <x v="1"/>
    <s v="Thermal Insulation - Enhanced disclosed ingredients"/>
    <x v="1"/>
    <x v="1"/>
  </r>
  <r>
    <x v="2"/>
    <x v="33"/>
    <s v="O"/>
    <s v="Enhanced disclosed ingredients"/>
    <x v="1"/>
    <s v="Roof and Deck Insulation - Enhanced disclosed ingredients"/>
    <x v="1"/>
    <x v="2"/>
  </r>
  <r>
    <x v="3"/>
    <x v="33"/>
    <s v="O"/>
    <s v="Enhanced disclosed ingredients"/>
    <x v="1"/>
    <s v="Exterior Insulation and Finish Systems - Enhanced disclosed ingredients"/>
    <x v="1"/>
    <x v="3"/>
  </r>
  <r>
    <x v="1"/>
    <x v="34"/>
    <s v="O"/>
    <s v="Third-Party Ingredient Disclosure"/>
    <x v="1"/>
    <s v="Thermal Insulation - Third-Party Ingredient Disclosure"/>
    <x v="1"/>
    <x v="1"/>
  </r>
  <r>
    <x v="2"/>
    <x v="34"/>
    <s v="O"/>
    <s v="Third-Party Ingredient Disclosure"/>
    <x v="1"/>
    <s v="Roof and Deck Insulation - Third-Party Ingredient Disclosure"/>
    <x v="1"/>
    <x v="2"/>
  </r>
  <r>
    <x v="3"/>
    <x v="34"/>
    <s v="O"/>
    <s v="Third-Party Ingredient Disclosure"/>
    <x v="1"/>
    <s v="Exterior Insulation and Finish Systems - Third-Party Ingredient Disclosure"/>
    <x v="1"/>
    <x v="3"/>
  </r>
  <r>
    <x v="1"/>
    <x v="35"/>
    <s v="O"/>
    <s v="Enhanced Chemical Restrictions - Inventory"/>
    <x v="1"/>
    <s v="Thermal Insulation - Enhanced Chemical Restrictions - Inventory"/>
    <x v="1"/>
    <x v="1"/>
  </r>
  <r>
    <x v="1"/>
    <x v="35"/>
    <s v="O"/>
    <s v="Enhanced Chemical Restriction - Targets"/>
    <x v="1"/>
    <s v="Thermal Insulation - Enhanced Chemical Restriction - Targets"/>
    <x v="1"/>
    <x v="1"/>
  </r>
  <r>
    <x v="2"/>
    <x v="35"/>
    <s v="O"/>
    <s v="Enhanced Chemical Restrictions - Inventory"/>
    <x v="1"/>
    <s v="Roof and Deck Insulation - Enhanced Chemical Restrictions - Inventory"/>
    <x v="1"/>
    <x v="2"/>
  </r>
  <r>
    <x v="2"/>
    <x v="35"/>
    <s v="O"/>
    <s v="Enhanced Chemical Restriction - Targets"/>
    <x v="1"/>
    <s v="Roof and Deck Insulation - Enhanced Chemical Restriction - Targets"/>
    <x v="1"/>
    <x v="2"/>
  </r>
  <r>
    <x v="3"/>
    <x v="35"/>
    <s v="O"/>
    <s v="Enhanced Chemical Restrictions - Inventory"/>
    <x v="1"/>
    <s v="Exterior Insulation and Finish Systems - Enhanced Chemical Restrictions - Inventory"/>
    <x v="1"/>
    <x v="3"/>
  </r>
  <r>
    <x v="3"/>
    <x v="35"/>
    <s v="O"/>
    <s v="Enhanced Chemical Restriction - Targets"/>
    <x v="1"/>
    <s v="Exterior Insulation and Finish Systems - Enhanced Chemical Restriction - Targets"/>
    <x v="1"/>
    <x v="3"/>
  </r>
  <r>
    <x v="1"/>
    <x v="36"/>
    <s v="O"/>
    <s v="Optimized Products"/>
    <x v="1"/>
    <s v="Thermal Insulation - Optimized Products"/>
    <x v="1"/>
    <x v="1"/>
  </r>
  <r>
    <x v="2"/>
    <x v="36"/>
    <s v="O"/>
    <s v="Optimized Products"/>
    <x v="1"/>
    <s v="Roof and Deck Insulation - Optimized Products"/>
    <x v="1"/>
    <x v="2"/>
  </r>
  <r>
    <x v="3"/>
    <x v="36"/>
    <s v="O"/>
    <s v="Optimized Products"/>
    <x v="1"/>
    <s v="Exterior Insulation and Finish Systems - Optimized Products"/>
    <x v="1"/>
    <x v="3"/>
  </r>
  <r>
    <x v="4"/>
    <x v="32"/>
    <s v="O"/>
    <s v="Disclosed ingredients"/>
    <x v="1"/>
    <s v="Roofing and Siding Panels - Disclosed ingredients"/>
    <x v="2"/>
    <x v="4"/>
  </r>
  <r>
    <x v="4"/>
    <x v="33"/>
    <s v="O"/>
    <s v="Enhanced disclosed ingredients"/>
    <x v="1"/>
    <s v="Roofing and Siding Panels - Enhanced disclosed ingredients"/>
    <x v="2"/>
    <x v="4"/>
  </r>
  <r>
    <x v="4"/>
    <x v="34"/>
    <s v="O"/>
    <s v="Third-Party Ingredient Disclosure"/>
    <x v="1"/>
    <s v="Roofing and Siding Panels - Third-Party Ingredient Disclosure"/>
    <x v="2"/>
    <x v="4"/>
  </r>
  <r>
    <x v="4"/>
    <x v="35"/>
    <s v="O"/>
    <s v="Enhanced Chemical Restrictions - Inventory"/>
    <x v="1"/>
    <s v="Roofing and Siding Panels - Enhanced Chemical Restrictions - Inventory"/>
    <x v="2"/>
    <x v="4"/>
  </r>
  <r>
    <x v="4"/>
    <x v="35"/>
    <s v="O"/>
    <s v="Enhanced Chemical Restriction - Targets"/>
    <x v="1"/>
    <s v="Roofing and Siding Panels - Enhanced Chemical Restriction - Targets"/>
    <x v="2"/>
    <x v="4"/>
  </r>
  <r>
    <x v="4"/>
    <x v="36"/>
    <s v="O"/>
    <s v="Optimized Products"/>
    <x v="1"/>
    <s v="Roofing and Siding Panels - Optimized Products"/>
    <x v="2"/>
    <x v="4"/>
  </r>
  <r>
    <x v="5"/>
    <x v="32"/>
    <s v="O"/>
    <s v="Disclosed ingredients"/>
    <x v="1"/>
    <s v="Fire and Smoke Protection - Disclosed ingredients"/>
    <x v="3"/>
    <x v="5"/>
  </r>
  <r>
    <x v="5"/>
    <x v="33"/>
    <s v="O"/>
    <s v="Enhanced disclosed ingredients"/>
    <x v="1"/>
    <s v="Fire and Smoke Protection - Enhanced disclosed ingredients"/>
    <x v="3"/>
    <x v="5"/>
  </r>
  <r>
    <x v="5"/>
    <x v="34"/>
    <s v="O"/>
    <s v="Third-Party Ingredient Disclosure"/>
    <x v="1"/>
    <s v="Fire and Smoke Protection - Third-Party Ingredient Disclosure"/>
    <x v="3"/>
    <x v="5"/>
  </r>
  <r>
    <x v="5"/>
    <x v="35"/>
    <s v="O"/>
    <s v="Enhanced Chemical Restrictions - Inventory"/>
    <x v="1"/>
    <s v="Fire and Smoke Protection - Enhanced Chemical Restrictions - Inventory"/>
    <x v="3"/>
    <x v="5"/>
  </r>
  <r>
    <x v="5"/>
    <x v="35"/>
    <s v="O"/>
    <s v="Enhanced Chemical Restriction - Targets"/>
    <x v="1"/>
    <s v="Fire and Smoke Protection - Enhanced Chemical Restriction - Targets"/>
    <x v="3"/>
    <x v="5"/>
  </r>
  <r>
    <x v="5"/>
    <x v="36"/>
    <s v="O"/>
    <s v="Optimized Products"/>
    <x v="1"/>
    <s v="Fire and Smoke Protection - Optimized Products"/>
    <x v="3"/>
    <x v="5"/>
  </r>
  <r>
    <x v="6"/>
    <x v="32"/>
    <s v="O"/>
    <s v="Disclosed ingredients"/>
    <x v="1"/>
    <s v="Joint Protection - Disclosed ingredients"/>
    <x v="4"/>
    <x v="6"/>
  </r>
  <r>
    <x v="6"/>
    <x v="33"/>
    <s v="O"/>
    <s v="Enhanced disclosed ingredients"/>
    <x v="1"/>
    <s v="Joint Protection - Enhanced disclosed ingredients"/>
    <x v="4"/>
    <x v="6"/>
  </r>
  <r>
    <x v="6"/>
    <x v="34"/>
    <s v="O"/>
    <s v="Third-Party Ingredient Disclosure"/>
    <x v="1"/>
    <s v="Joint Protection - Third-Party Ingredient Disclosure"/>
    <x v="4"/>
    <x v="6"/>
  </r>
  <r>
    <x v="6"/>
    <x v="35"/>
    <s v="O"/>
    <s v="Enhanced Chemical Restrictions - Inventory"/>
    <x v="1"/>
    <s v="Joint Protection - Enhanced Chemical Restrictions - Inventory"/>
    <x v="4"/>
    <x v="6"/>
  </r>
  <r>
    <x v="6"/>
    <x v="35"/>
    <s v="O"/>
    <s v="Enhanced Chemical Restriction - Targets"/>
    <x v="1"/>
    <s v="Joint Protection - Enhanced Chemical Restriction - Targets"/>
    <x v="4"/>
    <x v="6"/>
  </r>
  <r>
    <x v="6"/>
    <x v="36"/>
    <s v="O"/>
    <s v="Optimized Products"/>
    <x v="1"/>
    <s v="Joint Protection - Optimized Products"/>
    <x v="4"/>
    <x v="6"/>
  </r>
  <r>
    <x v="42"/>
    <x v="32"/>
    <s v="O"/>
    <s v="Disclosed ingredients"/>
    <x v="1"/>
    <s v="Doors and Frames - Disclosed ingredients"/>
    <x v="25"/>
    <x v="42"/>
  </r>
  <r>
    <x v="42"/>
    <x v="33"/>
    <s v="O"/>
    <s v="Enhanced disclosed ingredients"/>
    <x v="1"/>
    <s v="Doors and Frames - Enhanced disclosed ingredients"/>
    <x v="25"/>
    <x v="42"/>
  </r>
  <r>
    <x v="42"/>
    <x v="34"/>
    <s v="O"/>
    <s v="Third-Party Ingredient Disclosure"/>
    <x v="1"/>
    <s v="Doors and Frames - Third-Party Ingredient Disclosure"/>
    <x v="25"/>
    <x v="42"/>
  </r>
  <r>
    <x v="42"/>
    <x v="35"/>
    <s v="O"/>
    <s v="Enhanced Chemical Restrictions - Inventory"/>
    <x v="1"/>
    <s v="Doors and Frames - Enhanced Chemical Restrictions - Inventory"/>
    <x v="25"/>
    <x v="42"/>
  </r>
  <r>
    <x v="42"/>
    <x v="35"/>
    <s v="O"/>
    <s v="Enhanced Chemical Restriction - Targets"/>
    <x v="1"/>
    <s v="Doors and Frames - Enhanced Chemical Restriction - Targets"/>
    <x v="25"/>
    <x v="42"/>
  </r>
  <r>
    <x v="42"/>
    <x v="36"/>
    <s v="O"/>
    <s v="Optimized Products"/>
    <x v="1"/>
    <s v="Doors and Frames - Optimized Products"/>
    <x v="25"/>
    <x v="42"/>
  </r>
  <r>
    <x v="45"/>
    <x v="37"/>
    <s v="O"/>
    <s v="Plastics and Textiles in Furnishing"/>
    <x v="1"/>
    <s v="Glazing Surface Films - Plastics and Textiles in Furnishing"/>
    <x v="19"/>
    <x v="45"/>
  </r>
  <r>
    <x v="45"/>
    <x v="31"/>
    <s v="O"/>
    <s v="Furniture, Architectural, Interior Products VOC limit"/>
    <x v="1"/>
    <s v="Glazing Surface Films - Furniture, Architectural, Interior Products VOC limit"/>
    <x v="19"/>
    <x v="45"/>
  </r>
  <r>
    <x v="27"/>
    <x v="32"/>
    <s v="O"/>
    <s v="Disclosed ingredients"/>
    <x v="1"/>
    <s v="Glass Glazing - Disclosed ingredients"/>
    <x v="19"/>
    <x v="27"/>
  </r>
  <r>
    <x v="28"/>
    <x v="32"/>
    <s v="O"/>
    <s v="Disclosed ingredients"/>
    <x v="1"/>
    <s v="Special Function Glazing - Disclosed ingredients"/>
    <x v="19"/>
    <x v="28"/>
  </r>
  <r>
    <x v="45"/>
    <x v="32"/>
    <s v="O"/>
    <s v="Disclosed ingredients"/>
    <x v="1"/>
    <s v="Glazing Surface Films - Disclosed ingredients"/>
    <x v="19"/>
    <x v="45"/>
  </r>
  <r>
    <x v="27"/>
    <x v="33"/>
    <s v="O"/>
    <s v="Enhanced disclosed ingredients"/>
    <x v="1"/>
    <s v="Glass Glazing - Enhanced disclosed ingredients"/>
    <x v="19"/>
    <x v="27"/>
  </r>
  <r>
    <x v="28"/>
    <x v="33"/>
    <s v="O"/>
    <s v="Enhanced disclosed ingredients"/>
    <x v="1"/>
    <s v="Special Function Glazing - Enhanced disclosed ingredients"/>
    <x v="19"/>
    <x v="28"/>
  </r>
  <r>
    <x v="45"/>
    <x v="33"/>
    <s v="O"/>
    <s v="Enhanced disclosed ingredients"/>
    <x v="1"/>
    <s v="Glazing Surface Films - Enhanced disclosed ingredients"/>
    <x v="19"/>
    <x v="45"/>
  </r>
  <r>
    <x v="27"/>
    <x v="34"/>
    <s v="O"/>
    <s v="Third-Party Ingredient Disclosure"/>
    <x v="1"/>
    <s v="Glass Glazing - Third-Party Ingredient Disclosure"/>
    <x v="19"/>
    <x v="27"/>
  </r>
  <r>
    <x v="28"/>
    <x v="34"/>
    <s v="O"/>
    <s v="Third-Party Ingredient Disclosure"/>
    <x v="1"/>
    <s v="Special Function Glazing - Third-Party Ingredient Disclosure"/>
    <x v="19"/>
    <x v="28"/>
  </r>
  <r>
    <x v="45"/>
    <x v="34"/>
    <s v="O"/>
    <s v="Third-Party Ingredient Disclosure"/>
    <x v="1"/>
    <s v="Glazing Surface Films - Third-Party Ingredient Disclosure"/>
    <x v="19"/>
    <x v="45"/>
  </r>
  <r>
    <x v="27"/>
    <x v="35"/>
    <s v="O"/>
    <s v="Enhanced Chemical Restrictions - Inventory"/>
    <x v="1"/>
    <s v="Glass Glazing - Enhanced Chemical Restrictions - Inventory"/>
    <x v="19"/>
    <x v="27"/>
  </r>
  <r>
    <x v="27"/>
    <x v="35"/>
    <s v="O"/>
    <s v="Enhanced Chemical Restriction - Targets"/>
    <x v="1"/>
    <s v="Glass Glazing - Enhanced Chemical Restriction - Targets"/>
    <x v="19"/>
    <x v="27"/>
  </r>
  <r>
    <x v="28"/>
    <x v="35"/>
    <s v="O"/>
    <s v="Enhanced Chemical Restrictions - Inventory"/>
    <x v="1"/>
    <s v="Special Function Glazing - Enhanced Chemical Restrictions - Inventory"/>
    <x v="19"/>
    <x v="28"/>
  </r>
  <r>
    <x v="28"/>
    <x v="35"/>
    <s v="O"/>
    <s v="Enhanced Chemical Restriction - Targets"/>
    <x v="1"/>
    <s v="Special Function Glazing - Enhanced Chemical Restriction - Targets"/>
    <x v="19"/>
    <x v="28"/>
  </r>
  <r>
    <x v="45"/>
    <x v="35"/>
    <s v="O"/>
    <s v="Enhanced Chemical Restrictions - Inventory"/>
    <x v="1"/>
    <s v="Glazing Surface Films - Enhanced Chemical Restrictions - Inventory"/>
    <x v="19"/>
    <x v="45"/>
  </r>
  <r>
    <x v="45"/>
    <x v="35"/>
    <s v="O"/>
    <s v="Enhanced Chemical Restriction - Targets"/>
    <x v="1"/>
    <s v="Glazing Surface Films - Enhanced Chemical Restriction - Targets"/>
    <x v="19"/>
    <x v="45"/>
  </r>
  <r>
    <x v="27"/>
    <x v="36"/>
    <s v="O"/>
    <s v="Optimized Products"/>
    <x v="1"/>
    <s v="Glass Glazing - Optimized Products"/>
    <x v="19"/>
    <x v="27"/>
  </r>
  <r>
    <x v="28"/>
    <x v="36"/>
    <s v="O"/>
    <s v="Optimized Products"/>
    <x v="1"/>
    <s v="Special Function Glazing - Optimized Products"/>
    <x v="19"/>
    <x v="28"/>
  </r>
  <r>
    <x v="45"/>
    <x v="36"/>
    <s v="O"/>
    <s v="Optimized Products"/>
    <x v="1"/>
    <s v="Glazing Surface Films - Optimized Products"/>
    <x v="19"/>
    <x v="45"/>
  </r>
  <r>
    <x v="7"/>
    <x v="32"/>
    <s v="O"/>
    <s v="Disclosed ingredients"/>
    <x v="1"/>
    <s v="Gypsum Board - Disclosed ingredients"/>
    <x v="5"/>
    <x v="7"/>
  </r>
  <r>
    <x v="7"/>
    <x v="33"/>
    <s v="O"/>
    <s v="Enhanced disclosed ingredients"/>
    <x v="1"/>
    <s v="Gypsum Board - Enhanced disclosed ingredients"/>
    <x v="5"/>
    <x v="7"/>
  </r>
  <r>
    <x v="7"/>
    <x v="34"/>
    <s v="O"/>
    <s v="Third-Party Ingredient Disclosure"/>
    <x v="1"/>
    <s v="Gypsum Board - Third-Party Ingredient Disclosure"/>
    <x v="5"/>
    <x v="7"/>
  </r>
  <r>
    <x v="7"/>
    <x v="35"/>
    <s v="O"/>
    <s v="Enhanced Chemical Restrictions - Inventory"/>
    <x v="1"/>
    <s v="Gypsum Board - Enhanced Chemical Restrictions - Inventory"/>
    <x v="5"/>
    <x v="7"/>
  </r>
  <r>
    <x v="7"/>
    <x v="35"/>
    <s v="O"/>
    <s v="Enhanced Chemical Restriction - Targets"/>
    <x v="1"/>
    <s v="Gypsum Board - Enhanced Chemical Restriction - Targets"/>
    <x v="5"/>
    <x v="7"/>
  </r>
  <r>
    <x v="7"/>
    <x v="36"/>
    <s v="O"/>
    <s v="Optimized Products"/>
    <x v="1"/>
    <s v="Gypsum Board - Optimized Products"/>
    <x v="5"/>
    <x v="7"/>
  </r>
  <r>
    <x v="8"/>
    <x v="30"/>
    <s v="O"/>
    <s v="Halogenated flame retardants"/>
    <x v="1"/>
    <s v="Acoustical Ceilings - Halogenated flame retardants"/>
    <x v="6"/>
    <x v="8"/>
  </r>
  <r>
    <x v="9"/>
    <x v="30"/>
    <s v="O"/>
    <s v="Halogenated flame retardants"/>
    <x v="1"/>
    <s v="Specialty Ceilings - Halogenated flame retardants"/>
    <x v="6"/>
    <x v="9"/>
  </r>
  <r>
    <x v="10"/>
    <x v="30"/>
    <s v="O"/>
    <s v="Halogenated flame retardants"/>
    <x v="1"/>
    <s v="Textured Ceilings - Halogenated flame retardants"/>
    <x v="6"/>
    <x v="10"/>
  </r>
  <r>
    <x v="11"/>
    <x v="30"/>
    <s v="O"/>
    <s v="Halogenated flame retardants"/>
    <x v="1"/>
    <s v="Integrated Ceiling Assemblies - Halogenated flame retardants"/>
    <x v="6"/>
    <x v="11"/>
  </r>
  <r>
    <x v="8"/>
    <x v="30"/>
    <s v="O"/>
    <s v="Orthophthalates"/>
    <x v="1"/>
    <s v="Acoustical Ceilings - Orthophthalates"/>
    <x v="6"/>
    <x v="8"/>
  </r>
  <r>
    <x v="9"/>
    <x v="30"/>
    <s v="O"/>
    <s v="Orthophthalates"/>
    <x v="1"/>
    <s v="Specialty Ceilings - Orthophthalates"/>
    <x v="6"/>
    <x v="9"/>
  </r>
  <r>
    <x v="10"/>
    <x v="30"/>
    <s v="O"/>
    <s v="Orthophthalates"/>
    <x v="1"/>
    <s v="Textured Ceilings - Orthophthalates"/>
    <x v="6"/>
    <x v="10"/>
  </r>
  <r>
    <x v="11"/>
    <x v="30"/>
    <s v="O"/>
    <s v="Orthophthalates"/>
    <x v="1"/>
    <s v="Integrated Ceiling Assemblies - Orthophthalates"/>
    <x v="6"/>
    <x v="11"/>
  </r>
  <r>
    <x v="8"/>
    <x v="31"/>
    <s v="O"/>
    <s v="Furniture, Architectural, Interior Products VOC limit"/>
    <x v="1"/>
    <s v="Acoustical Ceilings - Furniture, Architectural, Interior Products VOC limit"/>
    <x v="6"/>
    <x v="8"/>
  </r>
  <r>
    <x v="9"/>
    <x v="31"/>
    <s v="O"/>
    <s v="Furniture, Architectural, Interior Products VOC limit"/>
    <x v="1"/>
    <s v="Specialty Ceilings - Furniture, Architectural, Interior Products VOC limit"/>
    <x v="6"/>
    <x v="9"/>
  </r>
  <r>
    <x v="10"/>
    <x v="31"/>
    <s v="O"/>
    <s v="Furniture, Architectural, Interior Products VOC limit"/>
    <x v="1"/>
    <s v="Textured Ceilings - Furniture, Architectural, Interior Products VOC limit"/>
    <x v="6"/>
    <x v="10"/>
  </r>
  <r>
    <x v="11"/>
    <x v="31"/>
    <s v="O"/>
    <s v="Furniture, Architectural, Interior Products VOC limit"/>
    <x v="1"/>
    <s v="Integrated Ceiling Assemblies - Furniture, Architectural, Interior Products VOC limit"/>
    <x v="6"/>
    <x v="11"/>
  </r>
  <r>
    <x v="8"/>
    <x v="32"/>
    <s v="O"/>
    <s v="Disclosed ingredients"/>
    <x v="1"/>
    <s v="Acoustical Ceilings - Disclosed ingredients"/>
    <x v="6"/>
    <x v="8"/>
  </r>
  <r>
    <x v="9"/>
    <x v="32"/>
    <s v="O"/>
    <s v="Disclosed ingredients"/>
    <x v="1"/>
    <s v="Specialty Ceilings - Disclosed ingredients"/>
    <x v="6"/>
    <x v="9"/>
  </r>
  <r>
    <x v="10"/>
    <x v="32"/>
    <s v="O"/>
    <s v="Disclosed ingredients"/>
    <x v="1"/>
    <s v="Textured Ceilings - Disclosed ingredients"/>
    <x v="6"/>
    <x v="10"/>
  </r>
  <r>
    <x v="11"/>
    <x v="32"/>
    <s v="O"/>
    <s v="Disclosed ingredients"/>
    <x v="1"/>
    <s v="Integrated Ceiling Assemblies - Disclosed ingredients"/>
    <x v="6"/>
    <x v="11"/>
  </r>
  <r>
    <x v="8"/>
    <x v="33"/>
    <s v="O"/>
    <s v="Enhanced disclosed ingredients"/>
    <x v="1"/>
    <s v="Acoustical Ceilings - Enhanced disclosed ingredients"/>
    <x v="6"/>
    <x v="8"/>
  </r>
  <r>
    <x v="9"/>
    <x v="33"/>
    <s v="O"/>
    <s v="Enhanced disclosed ingredients"/>
    <x v="1"/>
    <s v="Specialty Ceilings - Enhanced disclosed ingredients"/>
    <x v="6"/>
    <x v="9"/>
  </r>
  <r>
    <x v="10"/>
    <x v="33"/>
    <s v="O"/>
    <s v="Enhanced disclosed ingredients"/>
    <x v="1"/>
    <s v="Textured Ceilings - Enhanced disclosed ingredients"/>
    <x v="6"/>
    <x v="10"/>
  </r>
  <r>
    <x v="11"/>
    <x v="33"/>
    <s v="O"/>
    <s v="Enhanced disclosed ingredients"/>
    <x v="1"/>
    <s v="Integrated Ceiling Assemblies - Enhanced disclosed ingredients"/>
    <x v="6"/>
    <x v="11"/>
  </r>
  <r>
    <x v="8"/>
    <x v="34"/>
    <s v="O"/>
    <s v="Third-Party Ingredient Disclosure"/>
    <x v="1"/>
    <s v="Acoustical Ceilings - Third-Party Ingredient Disclosure"/>
    <x v="6"/>
    <x v="8"/>
  </r>
  <r>
    <x v="9"/>
    <x v="34"/>
    <s v="O"/>
    <s v="Third-Party Ingredient Disclosure"/>
    <x v="1"/>
    <s v="Specialty Ceilings - Third-Party Ingredient Disclosure"/>
    <x v="6"/>
    <x v="9"/>
  </r>
  <r>
    <x v="10"/>
    <x v="34"/>
    <s v="O"/>
    <s v="Third-Party Ingredient Disclosure"/>
    <x v="1"/>
    <s v="Textured Ceilings - Third-Party Ingredient Disclosure"/>
    <x v="6"/>
    <x v="10"/>
  </r>
  <r>
    <x v="11"/>
    <x v="34"/>
    <s v="O"/>
    <s v="Third-Party Ingredient Disclosure"/>
    <x v="1"/>
    <s v="Integrated Ceiling Assemblies - Third-Party Ingredient Disclosure"/>
    <x v="6"/>
    <x v="11"/>
  </r>
  <r>
    <x v="8"/>
    <x v="35"/>
    <s v="O"/>
    <s v="Enhanced Chemical Restrictions - Inventory"/>
    <x v="1"/>
    <s v="Acoustical Ceilings - Enhanced Chemical Restrictions - Inventory"/>
    <x v="6"/>
    <x v="8"/>
  </r>
  <r>
    <x v="9"/>
    <x v="35"/>
    <s v="O"/>
    <s v="Enhanced Chemical Restrictions - Inventory"/>
    <x v="1"/>
    <s v="Specialty Ceilings - Enhanced Chemical Restrictions - Inventory"/>
    <x v="6"/>
    <x v="9"/>
  </r>
  <r>
    <x v="10"/>
    <x v="35"/>
    <s v="O"/>
    <s v="Enhanced Chemical Restrictions - Inventory"/>
    <x v="1"/>
    <s v="Textured Ceilings - Enhanced Chemical Restrictions - Inventory"/>
    <x v="6"/>
    <x v="10"/>
  </r>
  <r>
    <x v="11"/>
    <x v="35"/>
    <s v="O"/>
    <s v="Enhanced Chemical Restrictions - Inventory"/>
    <x v="1"/>
    <s v="Integrated Ceiling Assemblies - Enhanced Chemical Restrictions - Inventory"/>
    <x v="6"/>
    <x v="11"/>
  </r>
  <r>
    <x v="8"/>
    <x v="35"/>
    <s v="O"/>
    <s v="Enhanced Chemical Restriction - Targets"/>
    <x v="1"/>
    <s v="Acoustical Ceilings - Enhanced Chemical Restriction - Targets"/>
    <x v="6"/>
    <x v="8"/>
  </r>
  <r>
    <x v="9"/>
    <x v="35"/>
    <s v="O"/>
    <s v="Enhanced Chemical Restriction - Targets"/>
    <x v="1"/>
    <s v="Specialty Ceilings - Enhanced Chemical Restriction - Targets"/>
    <x v="6"/>
    <x v="9"/>
  </r>
  <r>
    <x v="10"/>
    <x v="35"/>
    <s v="O"/>
    <s v="Enhanced Chemical Restriction - Targets"/>
    <x v="1"/>
    <s v="Textured Ceilings - Enhanced Chemical Restriction - Targets"/>
    <x v="6"/>
    <x v="10"/>
  </r>
  <r>
    <x v="11"/>
    <x v="35"/>
    <s v="O"/>
    <s v="Enhanced Chemical Restriction - Targets"/>
    <x v="1"/>
    <s v="Integrated Ceiling Assemblies - Enhanced Chemical Restriction - Targets"/>
    <x v="6"/>
    <x v="11"/>
  </r>
  <r>
    <x v="8"/>
    <x v="36"/>
    <s v="O"/>
    <s v="Optimized Products"/>
    <x v="1"/>
    <s v="Acoustical Ceilings - Optimized Products"/>
    <x v="6"/>
    <x v="8"/>
  </r>
  <r>
    <x v="9"/>
    <x v="36"/>
    <s v="O"/>
    <s v="Optimized Products"/>
    <x v="1"/>
    <s v="Specialty Ceilings - Optimized Products"/>
    <x v="6"/>
    <x v="9"/>
  </r>
  <r>
    <x v="10"/>
    <x v="36"/>
    <s v="O"/>
    <s v="Optimized Products"/>
    <x v="1"/>
    <s v="Textured Ceilings - Optimized Products"/>
    <x v="6"/>
    <x v="10"/>
  </r>
  <r>
    <x v="11"/>
    <x v="36"/>
    <s v="O"/>
    <s v="Optimized Products"/>
    <x v="1"/>
    <s v="Integrated Ceiling Assemblies - Optimized Products"/>
    <x v="6"/>
    <x v="11"/>
  </r>
  <r>
    <x v="46"/>
    <x v="30"/>
    <s v="O"/>
    <s v="Halogenated flame retardants"/>
    <x v="1"/>
    <s v="Specialty Flooring - Halogenated flame retardants"/>
    <x v="7"/>
    <x v="46"/>
  </r>
  <r>
    <x v="47"/>
    <x v="30"/>
    <s v="O"/>
    <s v="Halogenated flame retardants"/>
    <x v="1"/>
    <s v="Masonry Flooring - Halogenated flame retardants"/>
    <x v="7"/>
    <x v="47"/>
  </r>
  <r>
    <x v="48"/>
    <x v="30"/>
    <s v="O"/>
    <s v="Halogenated flame retardants"/>
    <x v="1"/>
    <s v="Wood Flooring - Halogenated flame retardants"/>
    <x v="7"/>
    <x v="48"/>
  </r>
  <r>
    <x v="12"/>
    <x v="30"/>
    <s v="O"/>
    <s v="Halogenated flame retardants"/>
    <x v="1"/>
    <s v="Resilient Flooring - Halogenated flame retardants"/>
    <x v="7"/>
    <x v="12"/>
  </r>
  <r>
    <x v="49"/>
    <x v="30"/>
    <s v="O"/>
    <s v="Halogenated flame retardants"/>
    <x v="1"/>
    <s v="Terrazzo Flooring - Halogenated flame retardants"/>
    <x v="7"/>
    <x v="49"/>
  </r>
  <r>
    <x v="50"/>
    <x v="30"/>
    <s v="O"/>
    <s v="Halogenated flame retardants"/>
    <x v="1"/>
    <s v="Fluid-Applied Flooring - Halogenated flame retardants"/>
    <x v="7"/>
    <x v="50"/>
  </r>
  <r>
    <x v="51"/>
    <x v="30"/>
    <s v="O"/>
    <s v="Halogenated flame retardants"/>
    <x v="1"/>
    <s v="Carpeting - Halogenated flame retardants"/>
    <x v="7"/>
    <x v="51"/>
  </r>
  <r>
    <x v="46"/>
    <x v="30"/>
    <s v="O"/>
    <s v="Per- and polyfluoroalkyl substances"/>
    <x v="1"/>
    <s v="Specialty Flooring - Per- and polyfluoroalkyl substances"/>
    <x v="7"/>
    <x v="46"/>
  </r>
  <r>
    <x v="47"/>
    <x v="30"/>
    <s v="O"/>
    <s v="Per- and polyfluoroalkyl substances"/>
    <x v="1"/>
    <s v="Masonry Flooring - Per- and polyfluoroalkyl substances"/>
    <x v="7"/>
    <x v="47"/>
  </r>
  <r>
    <x v="48"/>
    <x v="30"/>
    <s v="O"/>
    <s v="Per- and polyfluoroalkyl substances"/>
    <x v="1"/>
    <s v="Wood Flooring - Per- and polyfluoroalkyl substances"/>
    <x v="7"/>
    <x v="48"/>
  </r>
  <r>
    <x v="12"/>
    <x v="30"/>
    <s v="O"/>
    <s v="Per- and polyfluoroalkyl substances"/>
    <x v="1"/>
    <s v="Resilient Flooring - Per- and polyfluoroalkyl substances"/>
    <x v="7"/>
    <x v="12"/>
  </r>
  <r>
    <x v="49"/>
    <x v="30"/>
    <s v="O"/>
    <s v="Per- and polyfluoroalkyl substances"/>
    <x v="1"/>
    <s v="Terrazzo Flooring - Per- and polyfluoroalkyl substances"/>
    <x v="7"/>
    <x v="49"/>
  </r>
  <r>
    <x v="50"/>
    <x v="30"/>
    <s v="O"/>
    <s v="Per- and polyfluoroalkyl substances"/>
    <x v="1"/>
    <s v="Fluid-Applied Flooring - Per- and polyfluoroalkyl substances"/>
    <x v="7"/>
    <x v="50"/>
  </r>
  <r>
    <x v="51"/>
    <x v="30"/>
    <s v="O"/>
    <s v="Per- and polyfluoroalkyl substances"/>
    <x v="1"/>
    <s v="Carpeting - Per- and polyfluoroalkyl substances"/>
    <x v="7"/>
    <x v="51"/>
  </r>
  <r>
    <x v="46"/>
    <x v="30"/>
    <s v="O"/>
    <s v="Orthophthalates"/>
    <x v="1"/>
    <s v="Specialty Flooring - Orthophthalates"/>
    <x v="7"/>
    <x v="46"/>
  </r>
  <r>
    <x v="47"/>
    <x v="30"/>
    <s v="O"/>
    <s v="Orthophthalates"/>
    <x v="1"/>
    <s v="Masonry Flooring - Orthophthalates"/>
    <x v="7"/>
    <x v="47"/>
  </r>
  <r>
    <x v="48"/>
    <x v="30"/>
    <s v="O"/>
    <s v="Orthophthalates"/>
    <x v="1"/>
    <s v="Wood Flooring - Orthophthalates"/>
    <x v="7"/>
    <x v="48"/>
  </r>
  <r>
    <x v="12"/>
    <x v="30"/>
    <s v="O"/>
    <s v="Orthophthalates"/>
    <x v="1"/>
    <s v="Resilient Flooring - Orthophthalates"/>
    <x v="7"/>
    <x v="12"/>
  </r>
  <r>
    <x v="49"/>
    <x v="30"/>
    <s v="O"/>
    <s v="Orthophthalates"/>
    <x v="1"/>
    <s v="Terrazzo Flooring - Orthophthalates"/>
    <x v="7"/>
    <x v="49"/>
  </r>
  <r>
    <x v="50"/>
    <x v="30"/>
    <s v="O"/>
    <s v="Orthophthalates"/>
    <x v="1"/>
    <s v="Fluid-Applied Flooring - Orthophthalates"/>
    <x v="7"/>
    <x v="50"/>
  </r>
  <r>
    <x v="51"/>
    <x v="30"/>
    <s v="O"/>
    <s v="Orthophthalates"/>
    <x v="1"/>
    <s v="Carpeting - Orthophthalates"/>
    <x v="7"/>
    <x v="51"/>
  </r>
  <r>
    <x v="52"/>
    <x v="38"/>
    <s v="O"/>
    <s v="Wet-applied VOC Limit"/>
    <x v="1"/>
    <s v="Flooring Adhesives - Wet-applied VOC Limit"/>
    <x v="7"/>
    <x v="52"/>
  </r>
  <r>
    <x v="46"/>
    <x v="31"/>
    <s v="O"/>
    <s v="Furniture, Architectural, Interior Products VOC limit"/>
    <x v="1"/>
    <s v="Specialty Flooring - Furniture, Architectural, Interior Products VOC limit"/>
    <x v="7"/>
    <x v="46"/>
  </r>
  <r>
    <x v="47"/>
    <x v="31"/>
    <s v="O"/>
    <s v="Furniture, Architectural, Interior Products VOC limit"/>
    <x v="1"/>
    <s v="Masonry Flooring - Furniture, Architectural, Interior Products VOC limit"/>
    <x v="7"/>
    <x v="47"/>
  </r>
  <r>
    <x v="48"/>
    <x v="31"/>
    <s v="O"/>
    <s v="Furniture, Architectural, Interior Products VOC limit"/>
    <x v="1"/>
    <s v="Wood Flooring - Furniture, Architectural, Interior Products VOC limit"/>
    <x v="7"/>
    <x v="48"/>
  </r>
  <r>
    <x v="12"/>
    <x v="31"/>
    <s v="O"/>
    <s v="Furniture, Architectural, Interior Products VOC limit"/>
    <x v="1"/>
    <s v="Resilient Flooring - Furniture, Architectural, Interior Products VOC limit"/>
    <x v="7"/>
    <x v="12"/>
  </r>
  <r>
    <x v="49"/>
    <x v="31"/>
    <s v="O"/>
    <s v="Furniture, Architectural, Interior Products VOC limit"/>
    <x v="1"/>
    <s v="Terrazzo Flooring - Furniture, Architectural, Interior Products VOC limit"/>
    <x v="7"/>
    <x v="49"/>
  </r>
  <r>
    <x v="51"/>
    <x v="31"/>
    <s v="O"/>
    <s v="Furniture, Architectural, Interior Products VOC limit"/>
    <x v="1"/>
    <s v="Carpeting - Furniture, Architectural, Interior Products VOC limit"/>
    <x v="7"/>
    <x v="51"/>
  </r>
  <r>
    <x v="50"/>
    <x v="31"/>
    <s v="O"/>
    <s v="Furniture, Architectural, Interior Products VOC limit"/>
    <x v="1"/>
    <s v="Fluid-Applied Flooring - Furniture, Architectural, Interior Products VOC limit"/>
    <x v="7"/>
    <x v="50"/>
  </r>
  <r>
    <x v="50"/>
    <x v="32"/>
    <s v="O"/>
    <s v="Disclosed ingredients"/>
    <x v="1"/>
    <s v="Fluid-Applied Flooring - Disclosed ingredients"/>
    <x v="7"/>
    <x v="50"/>
  </r>
  <r>
    <x v="52"/>
    <x v="32"/>
    <s v="O"/>
    <s v="Disclosed ingredients"/>
    <x v="1"/>
    <s v="Flooring Adhesives - Disclosed ingredients"/>
    <x v="7"/>
    <x v="52"/>
  </r>
  <r>
    <x v="46"/>
    <x v="32"/>
    <s v="O"/>
    <s v="Disclosed ingredients"/>
    <x v="1"/>
    <s v="Specialty Flooring - Disclosed ingredients"/>
    <x v="7"/>
    <x v="46"/>
  </r>
  <r>
    <x v="47"/>
    <x v="32"/>
    <s v="O"/>
    <s v="Disclosed ingredients"/>
    <x v="1"/>
    <s v="Masonry Flooring - Disclosed ingredients"/>
    <x v="7"/>
    <x v="47"/>
  </r>
  <r>
    <x v="48"/>
    <x v="32"/>
    <s v="O"/>
    <s v="Disclosed ingredients"/>
    <x v="1"/>
    <s v="Wood Flooring - Disclosed ingredients"/>
    <x v="7"/>
    <x v="48"/>
  </r>
  <r>
    <x v="12"/>
    <x v="32"/>
    <s v="O"/>
    <s v="Disclosed ingredients"/>
    <x v="1"/>
    <s v="Resilient Flooring - Disclosed ingredients"/>
    <x v="7"/>
    <x v="12"/>
  </r>
  <r>
    <x v="49"/>
    <x v="32"/>
    <s v="O"/>
    <s v="Disclosed ingredients"/>
    <x v="1"/>
    <s v="Terrazzo Flooring - Disclosed ingredients"/>
    <x v="7"/>
    <x v="49"/>
  </r>
  <r>
    <x v="51"/>
    <x v="32"/>
    <s v="O"/>
    <s v="Disclosed ingredients"/>
    <x v="1"/>
    <s v="Carpeting - Disclosed ingredients"/>
    <x v="7"/>
    <x v="51"/>
  </r>
  <r>
    <x v="50"/>
    <x v="33"/>
    <s v="O"/>
    <s v="Enhanced disclosed ingredients"/>
    <x v="1"/>
    <s v="Fluid-Applied Flooring - Enhanced disclosed ingredients"/>
    <x v="7"/>
    <x v="50"/>
  </r>
  <r>
    <x v="52"/>
    <x v="33"/>
    <s v="O"/>
    <s v="Enhanced disclosed ingredients"/>
    <x v="1"/>
    <s v="Flooring Adhesives - Enhanced disclosed ingredients"/>
    <x v="7"/>
    <x v="52"/>
  </r>
  <r>
    <x v="46"/>
    <x v="33"/>
    <s v="O"/>
    <s v="Enhanced disclosed ingredients"/>
    <x v="1"/>
    <s v="Specialty Flooring - Enhanced disclosed ingredients"/>
    <x v="7"/>
    <x v="46"/>
  </r>
  <r>
    <x v="47"/>
    <x v="33"/>
    <s v="O"/>
    <s v="Enhanced disclosed ingredients"/>
    <x v="1"/>
    <s v="Masonry Flooring - Enhanced disclosed ingredients"/>
    <x v="7"/>
    <x v="47"/>
  </r>
  <r>
    <x v="48"/>
    <x v="33"/>
    <s v="O"/>
    <s v="Enhanced disclosed ingredients"/>
    <x v="1"/>
    <s v="Wood Flooring - Enhanced disclosed ingredients"/>
    <x v="7"/>
    <x v="48"/>
  </r>
  <r>
    <x v="12"/>
    <x v="33"/>
    <s v="O"/>
    <s v="Enhanced disclosed ingredients"/>
    <x v="1"/>
    <s v="Resilient Flooring - Enhanced disclosed ingredients"/>
    <x v="7"/>
    <x v="12"/>
  </r>
  <r>
    <x v="49"/>
    <x v="33"/>
    <s v="O"/>
    <s v="Enhanced disclosed ingredients"/>
    <x v="1"/>
    <s v="Terrazzo Flooring - Enhanced disclosed ingredients"/>
    <x v="7"/>
    <x v="49"/>
  </r>
  <r>
    <x v="51"/>
    <x v="33"/>
    <s v="O"/>
    <s v="Enhanced disclosed ingredients"/>
    <x v="1"/>
    <s v="Carpeting - Enhanced disclosed ingredients"/>
    <x v="7"/>
    <x v="51"/>
  </r>
  <r>
    <x v="50"/>
    <x v="34"/>
    <s v="O"/>
    <s v="Third-Party Ingredient Disclosure"/>
    <x v="1"/>
    <s v="Fluid-Applied Flooring - Third-Party Ingredient Disclosure"/>
    <x v="7"/>
    <x v="50"/>
  </r>
  <r>
    <x v="52"/>
    <x v="34"/>
    <s v="O"/>
    <s v="Third-Party Ingredient Disclosure"/>
    <x v="1"/>
    <s v="Flooring Adhesives - Third-Party Ingredient Disclosure"/>
    <x v="7"/>
    <x v="52"/>
  </r>
  <r>
    <x v="46"/>
    <x v="34"/>
    <s v="O"/>
    <s v="Third-Party Ingredient Disclosure"/>
    <x v="1"/>
    <s v="Specialty Flooring - Third-Party Ingredient Disclosure"/>
    <x v="7"/>
    <x v="46"/>
  </r>
  <r>
    <x v="47"/>
    <x v="34"/>
    <s v="O"/>
    <s v="Third-Party Ingredient Disclosure"/>
    <x v="1"/>
    <s v="Masonry Flooring - Third-Party Ingredient Disclosure"/>
    <x v="7"/>
    <x v="47"/>
  </r>
  <r>
    <x v="48"/>
    <x v="34"/>
    <s v="O"/>
    <s v="Third-Party Ingredient Disclosure"/>
    <x v="1"/>
    <s v="Wood Flooring - Third-Party Ingredient Disclosure"/>
    <x v="7"/>
    <x v="48"/>
  </r>
  <r>
    <x v="12"/>
    <x v="34"/>
    <s v="O"/>
    <s v="Third-Party Ingredient Disclosure"/>
    <x v="1"/>
    <s v="Resilient Flooring - Third-Party Ingredient Disclosure"/>
    <x v="7"/>
    <x v="12"/>
  </r>
  <r>
    <x v="49"/>
    <x v="34"/>
    <s v="O"/>
    <s v="Third-Party Ingredient Disclosure"/>
    <x v="1"/>
    <s v="Terrazzo Flooring - Third-Party Ingredient Disclosure"/>
    <x v="7"/>
    <x v="49"/>
  </r>
  <r>
    <x v="51"/>
    <x v="34"/>
    <s v="O"/>
    <s v="Third-Party Ingredient Disclosure"/>
    <x v="1"/>
    <s v="Carpeting - Third-Party Ingredient Disclosure"/>
    <x v="7"/>
    <x v="51"/>
  </r>
  <r>
    <x v="50"/>
    <x v="35"/>
    <s v="O"/>
    <s v="Enhanced Chemical Restrictions - Inventory"/>
    <x v="1"/>
    <s v="Fluid-Applied Flooring - Enhanced Chemical Restrictions - Inventory"/>
    <x v="7"/>
    <x v="50"/>
  </r>
  <r>
    <x v="52"/>
    <x v="35"/>
    <s v="O"/>
    <s v="Enhanced Chemical Restrictions - Inventory"/>
    <x v="1"/>
    <s v="Flooring Adhesives - Enhanced Chemical Restrictions - Inventory"/>
    <x v="7"/>
    <x v="52"/>
  </r>
  <r>
    <x v="46"/>
    <x v="35"/>
    <s v="O"/>
    <s v="Enhanced Chemical Restrictions - Inventory"/>
    <x v="1"/>
    <s v="Specialty Flooring - Enhanced Chemical Restrictions - Inventory"/>
    <x v="7"/>
    <x v="46"/>
  </r>
  <r>
    <x v="47"/>
    <x v="35"/>
    <s v="O"/>
    <s v="Enhanced Chemical Restrictions - Inventory"/>
    <x v="1"/>
    <s v="Masonry Flooring - Enhanced Chemical Restrictions - Inventory"/>
    <x v="7"/>
    <x v="47"/>
  </r>
  <r>
    <x v="48"/>
    <x v="35"/>
    <s v="O"/>
    <s v="Enhanced Chemical Restrictions - Inventory"/>
    <x v="1"/>
    <s v="Wood Flooring - Enhanced Chemical Restrictions - Inventory"/>
    <x v="7"/>
    <x v="48"/>
  </r>
  <r>
    <x v="12"/>
    <x v="35"/>
    <s v="O"/>
    <s v="Enhanced Chemical Restrictions - Inventory"/>
    <x v="1"/>
    <s v="Resilient Flooring - Enhanced Chemical Restrictions - Inventory"/>
    <x v="7"/>
    <x v="12"/>
  </r>
  <r>
    <x v="49"/>
    <x v="35"/>
    <s v="O"/>
    <s v="Enhanced Chemical Restrictions - Inventory"/>
    <x v="1"/>
    <s v="Terrazzo Flooring - Enhanced Chemical Restrictions - Inventory"/>
    <x v="7"/>
    <x v="49"/>
  </r>
  <r>
    <x v="51"/>
    <x v="35"/>
    <s v="O"/>
    <s v="Enhanced Chemical Restrictions - Inventory"/>
    <x v="1"/>
    <s v="Carpeting - Enhanced Chemical Restrictions - Inventory"/>
    <x v="7"/>
    <x v="51"/>
  </r>
  <r>
    <x v="50"/>
    <x v="35"/>
    <s v="O"/>
    <s v="Enhanced Chemical Restriction - Targets"/>
    <x v="1"/>
    <s v="Fluid-Applied Flooring - Enhanced Chemical Restriction - Targets"/>
    <x v="7"/>
    <x v="50"/>
  </r>
  <r>
    <x v="52"/>
    <x v="35"/>
    <s v="O"/>
    <s v="Enhanced Chemical Restriction - Targets"/>
    <x v="1"/>
    <s v="Flooring Adhesives - Enhanced Chemical Restriction - Targets"/>
    <x v="7"/>
    <x v="52"/>
  </r>
  <r>
    <x v="46"/>
    <x v="35"/>
    <s v="O"/>
    <s v="Enhanced Chemical Restriction - Targets"/>
    <x v="1"/>
    <s v="Specialty Flooring - Enhanced Chemical Restriction - Targets"/>
    <x v="7"/>
    <x v="46"/>
  </r>
  <r>
    <x v="47"/>
    <x v="35"/>
    <s v="O"/>
    <s v="Enhanced Chemical Restriction - Targets"/>
    <x v="1"/>
    <s v="Masonry Flooring - Enhanced Chemical Restriction - Targets"/>
    <x v="7"/>
    <x v="47"/>
  </r>
  <r>
    <x v="48"/>
    <x v="35"/>
    <s v="O"/>
    <s v="Enhanced Chemical Restriction - Targets"/>
    <x v="1"/>
    <s v="Wood Flooring - Enhanced Chemical Restriction - Targets"/>
    <x v="7"/>
    <x v="48"/>
  </r>
  <r>
    <x v="12"/>
    <x v="35"/>
    <s v="O"/>
    <s v="Enhanced Chemical Restriction - Targets"/>
    <x v="1"/>
    <s v="Resilient Flooring - Enhanced Chemical Restriction - Targets"/>
    <x v="7"/>
    <x v="12"/>
  </r>
  <r>
    <x v="49"/>
    <x v="35"/>
    <s v="O"/>
    <s v="Enhanced Chemical Restriction - Targets"/>
    <x v="1"/>
    <s v="Terrazzo Flooring - Enhanced Chemical Restriction - Targets"/>
    <x v="7"/>
    <x v="49"/>
  </r>
  <r>
    <x v="51"/>
    <x v="35"/>
    <s v="O"/>
    <s v="Enhanced Chemical Restriction - Targets"/>
    <x v="1"/>
    <s v="Carpeting - Enhanced Chemical Restriction - Targets"/>
    <x v="7"/>
    <x v="51"/>
  </r>
  <r>
    <x v="50"/>
    <x v="36"/>
    <s v="O"/>
    <s v="Optimized Products"/>
    <x v="1"/>
    <s v="Fluid-Applied Flooring - Optimized Products"/>
    <x v="7"/>
    <x v="50"/>
  </r>
  <r>
    <x v="52"/>
    <x v="36"/>
    <s v="O"/>
    <s v="Optimized Products"/>
    <x v="1"/>
    <s v="Flooring Adhesives - Optimized Products"/>
    <x v="7"/>
    <x v="52"/>
  </r>
  <r>
    <x v="46"/>
    <x v="36"/>
    <s v="O"/>
    <s v="Optimized Products"/>
    <x v="1"/>
    <s v="Specialty Flooring - Optimized Products"/>
    <x v="7"/>
    <x v="46"/>
  </r>
  <r>
    <x v="47"/>
    <x v="36"/>
    <s v="O"/>
    <s v="Optimized Products"/>
    <x v="1"/>
    <s v="Masonry Flooring - Optimized Products"/>
    <x v="7"/>
    <x v="47"/>
  </r>
  <r>
    <x v="48"/>
    <x v="36"/>
    <s v="O"/>
    <s v="Optimized Products"/>
    <x v="1"/>
    <s v="Wood Flooring - Optimized Products"/>
    <x v="7"/>
    <x v="48"/>
  </r>
  <r>
    <x v="12"/>
    <x v="36"/>
    <s v="O"/>
    <s v="Optimized Products"/>
    <x v="1"/>
    <s v="Resilient Flooring - Optimized Products"/>
    <x v="7"/>
    <x v="12"/>
  </r>
  <r>
    <x v="49"/>
    <x v="36"/>
    <s v="O"/>
    <s v="Optimized Products"/>
    <x v="1"/>
    <s v="Terrazzo Flooring - Optimized Products"/>
    <x v="7"/>
    <x v="49"/>
  </r>
  <r>
    <x v="51"/>
    <x v="36"/>
    <s v="O"/>
    <s v="Optimized Products"/>
    <x v="1"/>
    <s v="Carpeting - Optimized Products"/>
    <x v="7"/>
    <x v="51"/>
  </r>
  <r>
    <x v="53"/>
    <x v="30"/>
    <s v="O"/>
    <s v="Halogenated flame retardants"/>
    <x v="1"/>
    <s v="Wall Finishes - Halogenated flame retardants"/>
    <x v="28"/>
    <x v="53"/>
  </r>
  <r>
    <x v="53"/>
    <x v="30"/>
    <s v="O"/>
    <s v="Orthophthalates"/>
    <x v="1"/>
    <s v="Wall Finishes - Orthophthalates"/>
    <x v="28"/>
    <x v="53"/>
  </r>
  <r>
    <x v="53"/>
    <x v="31"/>
    <s v="O"/>
    <s v="Furniture, Architectural, Interior Products VOC limit"/>
    <x v="1"/>
    <s v="Wall Finishes - Furniture, Architectural, Interior Products VOC limit"/>
    <x v="28"/>
    <x v="53"/>
  </r>
  <r>
    <x v="53"/>
    <x v="32"/>
    <s v="O"/>
    <s v="Disclosed ingredients"/>
    <x v="1"/>
    <s v="Wall Finishes - Disclosed ingredients"/>
    <x v="28"/>
    <x v="53"/>
  </r>
  <r>
    <x v="53"/>
    <x v="33"/>
    <s v="O"/>
    <s v="Enhanced disclosed ingredients"/>
    <x v="1"/>
    <s v="Wall Finishes - Enhanced disclosed ingredients"/>
    <x v="28"/>
    <x v="53"/>
  </r>
  <r>
    <x v="53"/>
    <x v="34"/>
    <s v="O"/>
    <s v="Third-Party Ingredient Disclosure"/>
    <x v="1"/>
    <s v="Wall Finishes - Third-Party Ingredient Disclosure"/>
    <x v="28"/>
    <x v="53"/>
  </r>
  <r>
    <x v="53"/>
    <x v="35"/>
    <s v="O"/>
    <s v="Enhanced Chemical Restrictions - Inventory"/>
    <x v="1"/>
    <s v="Wall Finishes - Enhanced Chemical Restrictions - Inventory"/>
    <x v="28"/>
    <x v="53"/>
  </r>
  <r>
    <x v="53"/>
    <x v="35"/>
    <s v="O"/>
    <s v="Enhanced Chemical Restriction - Targets"/>
    <x v="1"/>
    <s v="Wall Finishes - Enhanced Chemical Restriction - Targets"/>
    <x v="28"/>
    <x v="53"/>
  </r>
  <r>
    <x v="53"/>
    <x v="36"/>
    <s v="O"/>
    <s v="Optimized Products"/>
    <x v="1"/>
    <s v="Wall Finishes - Optimized Products"/>
    <x v="28"/>
    <x v="53"/>
  </r>
  <r>
    <x v="14"/>
    <x v="37"/>
    <s v="O"/>
    <s v="Plastics and Textiles in Furnishing"/>
    <x v="1"/>
    <s v="Acoustic Room Components - Plastics and Textiles in Furnishing"/>
    <x v="8"/>
    <x v="14"/>
  </r>
  <r>
    <x v="13"/>
    <x v="30"/>
    <s v="O"/>
    <s v="Halogenated flame retardants"/>
    <x v="1"/>
    <s v="Acoustic Insulation - Halogenated flame retardants"/>
    <x v="8"/>
    <x v="13"/>
  </r>
  <r>
    <x v="15"/>
    <x v="30"/>
    <s v="O"/>
    <s v="Halogenated flame retardants"/>
    <x v="1"/>
    <s v="Acoustic Finishes - Halogenated flame retardants"/>
    <x v="8"/>
    <x v="15"/>
  </r>
  <r>
    <x v="14"/>
    <x v="30"/>
    <s v="O"/>
    <s v="Halogenated flame retardants"/>
    <x v="1"/>
    <s v="Acoustic Room Components - Halogenated flame retardants"/>
    <x v="8"/>
    <x v="14"/>
  </r>
  <r>
    <x v="15"/>
    <x v="30"/>
    <s v="O"/>
    <s v="Orthophthalates"/>
    <x v="1"/>
    <s v="Acoustic Finishes - Orthophthalates"/>
    <x v="8"/>
    <x v="15"/>
  </r>
  <r>
    <x v="14"/>
    <x v="30"/>
    <s v="O"/>
    <s v="Orthophthalates"/>
    <x v="1"/>
    <s v="Acoustic Room Components - Orthophthalates"/>
    <x v="8"/>
    <x v="14"/>
  </r>
  <r>
    <x v="13"/>
    <x v="31"/>
    <s v="O"/>
    <s v="Furniture, Architectural, Interior Products VOC limit"/>
    <x v="1"/>
    <s v="Acoustic Insulation - Furniture, Architectural, Interior Products VOC limit"/>
    <x v="8"/>
    <x v="13"/>
  </r>
  <r>
    <x v="15"/>
    <x v="31"/>
    <s v="O"/>
    <s v="Furniture, Architectural, Interior Products VOC limit"/>
    <x v="1"/>
    <s v="Acoustic Finishes - Furniture, Architectural, Interior Products VOC limit"/>
    <x v="8"/>
    <x v="15"/>
  </r>
  <r>
    <x v="14"/>
    <x v="31"/>
    <s v="O"/>
    <s v="Furniture, Architectural, Interior Products VOC limit"/>
    <x v="1"/>
    <s v="Acoustic Room Components - Furniture, Architectural, Interior Products VOC limit"/>
    <x v="8"/>
    <x v="14"/>
  </r>
  <r>
    <x v="13"/>
    <x v="32"/>
    <s v="O"/>
    <s v="Disclosed ingredients"/>
    <x v="1"/>
    <s v="Acoustic Insulation - Disclosed ingredients"/>
    <x v="8"/>
    <x v="13"/>
  </r>
  <r>
    <x v="15"/>
    <x v="32"/>
    <s v="O"/>
    <s v="Disclosed ingredients"/>
    <x v="1"/>
    <s v="Acoustic Finishes - Disclosed ingredients"/>
    <x v="8"/>
    <x v="15"/>
  </r>
  <r>
    <x v="14"/>
    <x v="32"/>
    <s v="O"/>
    <s v="Disclosed ingredients"/>
    <x v="1"/>
    <s v="Acoustic Room Components - Disclosed ingredients"/>
    <x v="8"/>
    <x v="14"/>
  </r>
  <r>
    <x v="13"/>
    <x v="33"/>
    <s v="O"/>
    <s v="Enhanced disclosed ingredients"/>
    <x v="1"/>
    <s v="Acoustic Insulation - Enhanced disclosed ingredients"/>
    <x v="8"/>
    <x v="13"/>
  </r>
  <r>
    <x v="15"/>
    <x v="33"/>
    <s v="O"/>
    <s v="Enhanced disclosed ingredients"/>
    <x v="1"/>
    <s v="Acoustic Finishes - Enhanced disclosed ingredients"/>
    <x v="8"/>
    <x v="15"/>
  </r>
  <r>
    <x v="14"/>
    <x v="33"/>
    <s v="O"/>
    <s v="Enhanced disclosed ingredients"/>
    <x v="1"/>
    <s v="Acoustic Room Components - Enhanced disclosed ingredients"/>
    <x v="8"/>
    <x v="14"/>
  </r>
  <r>
    <x v="13"/>
    <x v="34"/>
    <s v="O"/>
    <s v="Third-Party Ingredient Disclosure"/>
    <x v="1"/>
    <s v="Acoustic Insulation - Third-Party Ingredient Disclosure"/>
    <x v="8"/>
    <x v="13"/>
  </r>
  <r>
    <x v="15"/>
    <x v="34"/>
    <s v="O"/>
    <s v="Third-Party Ingredient Disclosure"/>
    <x v="1"/>
    <s v="Acoustic Finishes - Third-Party Ingredient Disclosure"/>
    <x v="8"/>
    <x v="15"/>
  </r>
  <r>
    <x v="14"/>
    <x v="34"/>
    <s v="O"/>
    <s v="Third-Party Ingredient Disclosure"/>
    <x v="1"/>
    <s v="Acoustic Room Components - Third-Party Ingredient Disclosure"/>
    <x v="8"/>
    <x v="14"/>
  </r>
  <r>
    <x v="13"/>
    <x v="35"/>
    <s v="O"/>
    <s v="Enhanced Chemical Restrictions - Inventory"/>
    <x v="1"/>
    <s v="Acoustic Insulation - Enhanced Chemical Restrictions - Inventory"/>
    <x v="8"/>
    <x v="13"/>
  </r>
  <r>
    <x v="15"/>
    <x v="35"/>
    <s v="O"/>
    <s v="Enhanced Chemical Restrictions - Inventory"/>
    <x v="1"/>
    <s v="Acoustic Finishes - Enhanced Chemical Restrictions - Inventory"/>
    <x v="8"/>
    <x v="15"/>
  </r>
  <r>
    <x v="14"/>
    <x v="35"/>
    <s v="O"/>
    <s v="Enhanced Chemical Restrictions - Inventory"/>
    <x v="1"/>
    <s v="Acoustic Room Components - Enhanced Chemical Restrictions - Inventory"/>
    <x v="8"/>
    <x v="14"/>
  </r>
  <r>
    <x v="13"/>
    <x v="35"/>
    <s v="O"/>
    <s v="Enhanced Chemical Restriction - Targets"/>
    <x v="1"/>
    <s v="Acoustic Insulation - Enhanced Chemical Restriction - Targets"/>
    <x v="8"/>
    <x v="13"/>
  </r>
  <r>
    <x v="15"/>
    <x v="35"/>
    <s v="O"/>
    <s v="Enhanced Chemical Restriction - Targets"/>
    <x v="1"/>
    <s v="Acoustic Finishes - Enhanced Chemical Restriction - Targets"/>
    <x v="8"/>
    <x v="15"/>
  </r>
  <r>
    <x v="14"/>
    <x v="35"/>
    <s v="O"/>
    <s v="Enhanced Chemical Restriction - Targets"/>
    <x v="1"/>
    <s v="Acoustic Room Components - Enhanced Chemical Restriction - Targets"/>
    <x v="8"/>
    <x v="14"/>
  </r>
  <r>
    <x v="13"/>
    <x v="36"/>
    <s v="O"/>
    <s v="Optimized Products"/>
    <x v="1"/>
    <s v="Acoustic Insulation - Optimized Products"/>
    <x v="8"/>
    <x v="13"/>
  </r>
  <r>
    <x v="15"/>
    <x v="36"/>
    <s v="O"/>
    <s v="Optimized Products"/>
    <x v="1"/>
    <s v="Acoustic Finishes - Optimized Products"/>
    <x v="8"/>
    <x v="15"/>
  </r>
  <r>
    <x v="14"/>
    <x v="36"/>
    <s v="O"/>
    <s v="Optimized Products"/>
    <x v="1"/>
    <s v="Acoustic Room Components - Optimized Products"/>
    <x v="8"/>
    <x v="14"/>
  </r>
  <r>
    <x v="16"/>
    <x v="38"/>
    <s v="O"/>
    <s v="Wet-applied VOC Limit"/>
    <x v="1"/>
    <s v="Painting and Coating - Wet-applied VOC Limit"/>
    <x v="9"/>
    <x v="16"/>
  </r>
  <r>
    <x v="16"/>
    <x v="32"/>
    <s v="O"/>
    <s v="Disclosed ingredients"/>
    <x v="1"/>
    <s v="Painting and Coating - Disclosed ingredients"/>
    <x v="9"/>
    <x v="16"/>
  </r>
  <r>
    <x v="16"/>
    <x v="33"/>
    <s v="O"/>
    <s v="Enhanced disclosed ingredients"/>
    <x v="1"/>
    <s v="Painting and Coating - Enhanced disclosed ingredients"/>
    <x v="9"/>
    <x v="16"/>
  </r>
  <r>
    <x v="16"/>
    <x v="34"/>
    <s v="O"/>
    <s v="Third-Party Ingredient Disclosure"/>
    <x v="1"/>
    <s v="Painting and Coating - Third-Party Ingredient Disclosure"/>
    <x v="9"/>
    <x v="16"/>
  </r>
  <r>
    <x v="16"/>
    <x v="35"/>
    <s v="O"/>
    <s v="Enhanced Chemical Restrictions - Inventory"/>
    <x v="1"/>
    <s v="Painting and Coating - Enhanced Chemical Restrictions - Inventory"/>
    <x v="9"/>
    <x v="16"/>
  </r>
  <r>
    <x v="16"/>
    <x v="35"/>
    <s v="O"/>
    <s v="Enhanced Chemical Restriction - Targets"/>
    <x v="1"/>
    <s v="Painting and Coating - Enhanced Chemical Restriction - Targets"/>
    <x v="9"/>
    <x v="16"/>
  </r>
  <r>
    <x v="16"/>
    <x v="36"/>
    <s v="O"/>
    <s v="Optimized Products"/>
    <x v="1"/>
    <s v="Painting and Coating - Optimized Products"/>
    <x v="9"/>
    <x v="16"/>
  </r>
  <r>
    <x v="54"/>
    <x v="37"/>
    <s v="O"/>
    <s v="Plastics and Textiles in Furnishing"/>
    <x v="1"/>
    <s v="Partitions - Plastics and Textiles in Furnishing"/>
    <x v="17"/>
    <x v="54"/>
  </r>
  <r>
    <x v="54"/>
    <x v="31"/>
    <s v="O"/>
    <s v="Furniture, Architectural, Interior Products VOC limit"/>
    <x v="1"/>
    <s v="Partitions - Furniture, Architectural, Interior Products VOC limit"/>
    <x v="17"/>
    <x v="54"/>
  </r>
  <r>
    <x v="54"/>
    <x v="32"/>
    <s v="O"/>
    <s v="Disclosed ingredients"/>
    <x v="1"/>
    <s v="Partitions - Disclosed ingredients"/>
    <x v="17"/>
    <x v="54"/>
  </r>
  <r>
    <x v="54"/>
    <x v="33"/>
    <s v="O"/>
    <s v="Enhanced disclosed ingredients"/>
    <x v="1"/>
    <s v="Partitions - Enhanced disclosed ingredients"/>
    <x v="17"/>
    <x v="54"/>
  </r>
  <r>
    <x v="54"/>
    <x v="34"/>
    <s v="O"/>
    <s v="Third-Party Ingredient Disclosure"/>
    <x v="1"/>
    <s v="Partitions - Third-Party Ingredient Disclosure"/>
    <x v="17"/>
    <x v="54"/>
  </r>
  <r>
    <x v="54"/>
    <x v="35"/>
    <s v="O"/>
    <s v="Enhanced Chemical Restrictions - Inventory"/>
    <x v="1"/>
    <s v="Partitions - Enhanced Chemical Restrictions - Inventory"/>
    <x v="17"/>
    <x v="54"/>
  </r>
  <r>
    <x v="54"/>
    <x v="35"/>
    <s v="O"/>
    <s v="Enhanced Chemical Restriction - Targets"/>
    <x v="1"/>
    <s v="Partitions - Enhanced Chemical Restriction - Targets"/>
    <x v="17"/>
    <x v="54"/>
  </r>
  <r>
    <x v="54"/>
    <x v="36"/>
    <s v="O"/>
    <s v="Optimized Products"/>
    <x v="1"/>
    <s v="Partitions - Optimized Products"/>
    <x v="17"/>
    <x v="54"/>
  </r>
  <r>
    <x v="32"/>
    <x v="37"/>
    <s v="O"/>
    <s v="Plastics and Textiles in Furnishing"/>
    <x v="1"/>
    <s v="Window Blinds - Plastics and Textiles in Furnishing"/>
    <x v="21"/>
    <x v="32"/>
  </r>
  <r>
    <x v="30"/>
    <x v="37"/>
    <s v="O"/>
    <s v="Plastics and Textiles in Furnishing"/>
    <x v="1"/>
    <s v="Curtains and Drapes - Plastics and Textiles in Furnishing"/>
    <x v="21"/>
    <x v="30"/>
  </r>
  <r>
    <x v="31"/>
    <x v="37"/>
    <s v="O"/>
    <s v="Plastics and Textiles in Furnishing"/>
    <x v="1"/>
    <s v="Interior Shutters - Plastics and Textiles in Furnishing"/>
    <x v="21"/>
    <x v="31"/>
  </r>
  <r>
    <x v="33"/>
    <x v="37"/>
    <s v="O"/>
    <s v="Plastics and Textiles in Furnishing"/>
    <x v="1"/>
    <s v="Window Shades - Plastics and Textiles in Furnishing"/>
    <x v="21"/>
    <x v="33"/>
  </r>
  <r>
    <x v="32"/>
    <x v="31"/>
    <s v="O"/>
    <s v="Furniture, Architectural, Interior Products VOC limit"/>
    <x v="1"/>
    <s v="Window Blinds - Furniture, Architectural, Interior Products VOC limit"/>
    <x v="21"/>
    <x v="32"/>
  </r>
  <r>
    <x v="30"/>
    <x v="31"/>
    <s v="O"/>
    <s v="Furniture, Architectural, Interior Products VOC limit"/>
    <x v="1"/>
    <s v="Curtains and Drapes - Furniture, Architectural, Interior Products VOC limit"/>
    <x v="21"/>
    <x v="30"/>
  </r>
  <r>
    <x v="31"/>
    <x v="31"/>
    <s v="O"/>
    <s v="Furniture, Architectural, Interior Products VOC limit"/>
    <x v="1"/>
    <s v="Interior Shutters - Furniture, Architectural, Interior Products VOC limit"/>
    <x v="21"/>
    <x v="31"/>
  </r>
  <r>
    <x v="33"/>
    <x v="31"/>
    <s v="O"/>
    <s v="Furniture, Architectural, Interior Products VOC limit"/>
    <x v="1"/>
    <s v="Window Shades - Furniture, Architectural, Interior Products VOC limit"/>
    <x v="21"/>
    <x v="33"/>
  </r>
  <r>
    <x v="32"/>
    <x v="32"/>
    <s v="O"/>
    <s v="Disclosed ingredients"/>
    <x v="1"/>
    <s v="Window Blinds - Disclosed ingredients"/>
    <x v="21"/>
    <x v="32"/>
  </r>
  <r>
    <x v="30"/>
    <x v="32"/>
    <s v="O"/>
    <s v="Disclosed ingredients"/>
    <x v="1"/>
    <s v="Curtains and Drapes - Disclosed ingredients"/>
    <x v="21"/>
    <x v="30"/>
  </r>
  <r>
    <x v="31"/>
    <x v="32"/>
    <s v="O"/>
    <s v="Disclosed ingredients"/>
    <x v="1"/>
    <s v="Interior Shutters - Disclosed ingredients"/>
    <x v="21"/>
    <x v="31"/>
  </r>
  <r>
    <x v="33"/>
    <x v="32"/>
    <s v="O"/>
    <s v="Disclosed ingredients"/>
    <x v="1"/>
    <s v="Window Shades - Disclosed ingredients"/>
    <x v="21"/>
    <x v="33"/>
  </r>
  <r>
    <x v="32"/>
    <x v="33"/>
    <s v="O"/>
    <s v="Enhanced disclosed ingredients"/>
    <x v="1"/>
    <s v="Window Blinds - Enhanced disclosed ingredients"/>
    <x v="21"/>
    <x v="32"/>
  </r>
  <r>
    <x v="30"/>
    <x v="33"/>
    <s v="O"/>
    <s v="Enhanced disclosed ingredients"/>
    <x v="1"/>
    <s v="Curtains and Drapes - Enhanced disclosed ingredients"/>
    <x v="21"/>
    <x v="30"/>
  </r>
  <r>
    <x v="31"/>
    <x v="33"/>
    <s v="O"/>
    <s v="Enhanced disclosed ingredients"/>
    <x v="1"/>
    <s v="Interior Shutters - Enhanced disclosed ingredients"/>
    <x v="21"/>
    <x v="31"/>
  </r>
  <r>
    <x v="33"/>
    <x v="33"/>
    <s v="O"/>
    <s v="Enhanced disclosed ingredients"/>
    <x v="1"/>
    <s v="Window Shades - Enhanced disclosed ingredients"/>
    <x v="21"/>
    <x v="33"/>
  </r>
  <r>
    <x v="32"/>
    <x v="34"/>
    <s v="O"/>
    <s v="Third-Party Ingredient Disclosure"/>
    <x v="1"/>
    <s v="Window Blinds - Third-Party Ingredient Disclosure"/>
    <x v="21"/>
    <x v="32"/>
  </r>
  <r>
    <x v="30"/>
    <x v="34"/>
    <s v="O"/>
    <s v="Third-Party Ingredient Disclosure"/>
    <x v="1"/>
    <s v="Curtains and Drapes - Third-Party Ingredient Disclosure"/>
    <x v="21"/>
    <x v="30"/>
  </r>
  <r>
    <x v="31"/>
    <x v="34"/>
    <s v="O"/>
    <s v="Third-Party Ingredient Disclosure"/>
    <x v="1"/>
    <s v="Interior Shutters - Third-Party Ingredient Disclosure"/>
    <x v="21"/>
    <x v="31"/>
  </r>
  <r>
    <x v="33"/>
    <x v="34"/>
    <s v="O"/>
    <s v="Third-Party Ingredient Disclosure"/>
    <x v="1"/>
    <s v="Window Shades - Third-Party Ingredient Disclosure"/>
    <x v="21"/>
    <x v="33"/>
  </r>
  <r>
    <x v="32"/>
    <x v="35"/>
    <s v="O"/>
    <s v="Enhanced Chemical Restrictions - Inventory"/>
    <x v="1"/>
    <s v="Window Blinds - Enhanced Chemical Restrictions - Inventory"/>
    <x v="21"/>
    <x v="32"/>
  </r>
  <r>
    <x v="30"/>
    <x v="35"/>
    <s v="O"/>
    <s v="Enhanced Chemical Restrictions - Inventory"/>
    <x v="1"/>
    <s v="Curtains and Drapes - Enhanced Chemical Restrictions - Inventory"/>
    <x v="21"/>
    <x v="30"/>
  </r>
  <r>
    <x v="31"/>
    <x v="35"/>
    <s v="O"/>
    <s v="Enhanced Chemical Restrictions - Inventory"/>
    <x v="1"/>
    <s v="Interior Shutters - Enhanced Chemical Restrictions - Inventory"/>
    <x v="21"/>
    <x v="31"/>
  </r>
  <r>
    <x v="33"/>
    <x v="35"/>
    <s v="O"/>
    <s v="Enhanced Chemical Restrictions - Inventory"/>
    <x v="1"/>
    <s v="Window Shades - Enhanced Chemical Restrictions - Inventory"/>
    <x v="21"/>
    <x v="33"/>
  </r>
  <r>
    <x v="32"/>
    <x v="35"/>
    <s v="O"/>
    <s v="Enhanced Chemical Restriction - Targets"/>
    <x v="1"/>
    <s v="Window Blinds - Enhanced Chemical Restriction - Targets"/>
    <x v="21"/>
    <x v="32"/>
  </r>
  <r>
    <x v="30"/>
    <x v="35"/>
    <s v="O"/>
    <s v="Enhanced Chemical Restriction - Targets"/>
    <x v="1"/>
    <s v="Curtains and Drapes - Enhanced Chemical Restriction - Targets"/>
    <x v="21"/>
    <x v="30"/>
  </r>
  <r>
    <x v="31"/>
    <x v="35"/>
    <s v="O"/>
    <s v="Enhanced Chemical Restriction - Targets"/>
    <x v="1"/>
    <s v="Interior Shutters - Enhanced Chemical Restriction - Targets"/>
    <x v="21"/>
    <x v="31"/>
  </r>
  <r>
    <x v="33"/>
    <x v="35"/>
    <s v="O"/>
    <s v="Enhanced Chemical Restriction - Targets"/>
    <x v="1"/>
    <s v="Window Shades - Enhanced Chemical Restriction - Targets"/>
    <x v="21"/>
    <x v="33"/>
  </r>
  <r>
    <x v="32"/>
    <x v="36"/>
    <s v="O"/>
    <s v="Optimized Products"/>
    <x v="1"/>
    <s v="Window Blinds - Optimized Products"/>
    <x v="21"/>
    <x v="32"/>
  </r>
  <r>
    <x v="30"/>
    <x v="36"/>
    <s v="O"/>
    <s v="Optimized Products"/>
    <x v="1"/>
    <s v="Curtains and Drapes - Optimized Products"/>
    <x v="21"/>
    <x v="30"/>
  </r>
  <r>
    <x v="31"/>
    <x v="36"/>
    <s v="O"/>
    <s v="Optimized Products"/>
    <x v="1"/>
    <s v="Interior Shutters - Optimized Products"/>
    <x v="21"/>
    <x v="31"/>
  </r>
  <r>
    <x v="33"/>
    <x v="36"/>
    <s v="O"/>
    <s v="Optimized Products"/>
    <x v="1"/>
    <s v="Window Shades - Optimized Products"/>
    <x v="21"/>
    <x v="33"/>
  </r>
  <r>
    <x v="55"/>
    <x v="37"/>
    <s v="O"/>
    <s v="Plastics and Textiles in Furnishing"/>
    <x v="1"/>
    <s v="Countertops - Plastics and Textiles in Furnishing"/>
    <x v="29"/>
    <x v="55"/>
  </r>
  <r>
    <x v="56"/>
    <x v="37"/>
    <s v="O"/>
    <s v="Plastics and Textiles in Furnishing"/>
    <x v="1"/>
    <s v="Manufactured Metal Casework - Plastics and Textiles in Furnishing"/>
    <x v="29"/>
    <x v="56"/>
  </r>
  <r>
    <x v="57"/>
    <x v="37"/>
    <s v="O"/>
    <s v="Plastics and Textiles in Furnishing"/>
    <x v="1"/>
    <s v="Manufactured Wood Casework - Plastics and Textiles in Furnishing"/>
    <x v="29"/>
    <x v="57"/>
  </r>
  <r>
    <x v="58"/>
    <x v="37"/>
    <s v="O"/>
    <s v="Plastics and Textiles in Furnishing"/>
    <x v="1"/>
    <s v="Manufactured Plastic Casework - Plastics and Textiles in Furnishing"/>
    <x v="29"/>
    <x v="58"/>
  </r>
  <r>
    <x v="59"/>
    <x v="37"/>
    <s v="O"/>
    <s v="Plastics and Textiles in Furnishing"/>
    <x v="1"/>
    <s v="Specialty Casework - Plastics and Textiles in Furnishing"/>
    <x v="29"/>
    <x v="59"/>
  </r>
  <r>
    <x v="55"/>
    <x v="31"/>
    <s v="O"/>
    <s v="Furniture, Architectural, Interior Products VOC limit"/>
    <x v="1"/>
    <s v="Countertops - Furniture, Architectural, Interior Products VOC limit"/>
    <x v="29"/>
    <x v="55"/>
  </r>
  <r>
    <x v="56"/>
    <x v="31"/>
    <s v="O"/>
    <s v="Furniture, Architectural, Interior Products VOC limit"/>
    <x v="1"/>
    <s v="Manufactured Metal Casework - Furniture, Architectural, Interior Products VOC limit"/>
    <x v="29"/>
    <x v="56"/>
  </r>
  <r>
    <x v="57"/>
    <x v="31"/>
    <s v="O"/>
    <s v="Furniture, Architectural, Interior Products VOC limit"/>
    <x v="1"/>
    <s v="Manufactured Wood Casework - Furniture, Architectural, Interior Products VOC limit"/>
    <x v="29"/>
    <x v="57"/>
  </r>
  <r>
    <x v="58"/>
    <x v="31"/>
    <s v="O"/>
    <s v="Furniture, Architectural, Interior Products VOC limit"/>
    <x v="1"/>
    <s v="Manufactured Plastic Casework - Furniture, Architectural, Interior Products VOC limit"/>
    <x v="29"/>
    <x v="58"/>
  </r>
  <r>
    <x v="59"/>
    <x v="31"/>
    <s v="O"/>
    <s v="Furniture, Architectural, Interior Products VOC limit"/>
    <x v="1"/>
    <s v="Specialty Casework - Furniture, Architectural, Interior Products VOC limit"/>
    <x v="29"/>
    <x v="59"/>
  </r>
  <r>
    <x v="55"/>
    <x v="32"/>
    <s v="O"/>
    <s v="Disclosed ingredients"/>
    <x v="1"/>
    <s v="Countertops - Disclosed ingredients"/>
    <x v="29"/>
    <x v="55"/>
  </r>
  <r>
    <x v="56"/>
    <x v="32"/>
    <s v="O"/>
    <s v="Disclosed ingredients"/>
    <x v="1"/>
    <s v="Manufactured Metal Casework - Disclosed ingredients"/>
    <x v="29"/>
    <x v="56"/>
  </r>
  <r>
    <x v="57"/>
    <x v="32"/>
    <s v="O"/>
    <s v="Disclosed ingredients"/>
    <x v="1"/>
    <s v="Manufactured Wood Casework - Disclosed ingredients"/>
    <x v="29"/>
    <x v="57"/>
  </r>
  <r>
    <x v="58"/>
    <x v="32"/>
    <s v="O"/>
    <s v="Disclosed ingredients"/>
    <x v="1"/>
    <s v="Manufactured Plastic Casework - Disclosed ingredients"/>
    <x v="29"/>
    <x v="58"/>
  </r>
  <r>
    <x v="59"/>
    <x v="32"/>
    <s v="O"/>
    <s v="Disclosed ingredients"/>
    <x v="1"/>
    <s v="Specialty Casework - Disclosed ingredients"/>
    <x v="29"/>
    <x v="59"/>
  </r>
  <r>
    <x v="55"/>
    <x v="33"/>
    <s v="O"/>
    <s v="Enhanced disclosed ingredients"/>
    <x v="1"/>
    <s v="Countertops - Enhanced disclosed ingredients"/>
    <x v="29"/>
    <x v="55"/>
  </r>
  <r>
    <x v="56"/>
    <x v="33"/>
    <s v="O"/>
    <s v="Enhanced disclosed ingredients"/>
    <x v="1"/>
    <s v="Manufactured Metal Casework - Enhanced disclosed ingredients"/>
    <x v="29"/>
    <x v="56"/>
  </r>
  <r>
    <x v="57"/>
    <x v="33"/>
    <s v="O"/>
    <s v="Enhanced disclosed ingredients"/>
    <x v="1"/>
    <s v="Manufactured Wood Casework - Enhanced disclosed ingredients"/>
    <x v="29"/>
    <x v="57"/>
  </r>
  <r>
    <x v="58"/>
    <x v="33"/>
    <s v="O"/>
    <s v="Enhanced disclosed ingredients"/>
    <x v="1"/>
    <s v="Manufactured Plastic Casework - Enhanced disclosed ingredients"/>
    <x v="29"/>
    <x v="58"/>
  </r>
  <r>
    <x v="59"/>
    <x v="33"/>
    <s v="O"/>
    <s v="Enhanced disclosed ingredients"/>
    <x v="1"/>
    <s v="Specialty Casework - Enhanced disclosed ingredients"/>
    <x v="29"/>
    <x v="59"/>
  </r>
  <r>
    <x v="55"/>
    <x v="34"/>
    <s v="O"/>
    <s v="Third-Party Ingredient Disclosure"/>
    <x v="1"/>
    <s v="Countertops - Third-Party Ingredient Disclosure"/>
    <x v="29"/>
    <x v="55"/>
  </r>
  <r>
    <x v="56"/>
    <x v="34"/>
    <s v="O"/>
    <s v="Third-Party Ingredient Disclosure"/>
    <x v="1"/>
    <s v="Manufactured Metal Casework - Third-Party Ingredient Disclosure"/>
    <x v="29"/>
    <x v="56"/>
  </r>
  <r>
    <x v="57"/>
    <x v="34"/>
    <s v="O"/>
    <s v="Third-Party Ingredient Disclosure"/>
    <x v="1"/>
    <s v="Manufactured Wood Casework - Third-Party Ingredient Disclosure"/>
    <x v="29"/>
    <x v="57"/>
  </r>
  <r>
    <x v="58"/>
    <x v="34"/>
    <s v="O"/>
    <s v="Third-Party Ingredient Disclosure"/>
    <x v="1"/>
    <s v="Manufactured Plastic Casework - Third-Party Ingredient Disclosure"/>
    <x v="29"/>
    <x v="58"/>
  </r>
  <r>
    <x v="59"/>
    <x v="34"/>
    <s v="O"/>
    <s v="Third-Party Ingredient Disclosure"/>
    <x v="1"/>
    <s v="Specialty Casework - Third-Party Ingredient Disclosure"/>
    <x v="29"/>
    <x v="59"/>
  </r>
  <r>
    <x v="55"/>
    <x v="35"/>
    <s v="O"/>
    <s v="Enhanced Chemical Restrictions - Inventory"/>
    <x v="1"/>
    <s v="Countertops - Enhanced Chemical Restrictions - Inventory"/>
    <x v="29"/>
    <x v="55"/>
  </r>
  <r>
    <x v="56"/>
    <x v="35"/>
    <s v="O"/>
    <s v="Enhanced Chemical Restrictions - Inventory"/>
    <x v="1"/>
    <s v="Manufactured Metal Casework - Enhanced Chemical Restrictions - Inventory"/>
    <x v="29"/>
    <x v="56"/>
  </r>
  <r>
    <x v="57"/>
    <x v="35"/>
    <s v="O"/>
    <s v="Enhanced Chemical Restrictions - Inventory"/>
    <x v="1"/>
    <s v="Manufactured Wood Casework - Enhanced Chemical Restrictions - Inventory"/>
    <x v="29"/>
    <x v="57"/>
  </r>
  <r>
    <x v="58"/>
    <x v="35"/>
    <s v="O"/>
    <s v="Enhanced Chemical Restrictions - Inventory"/>
    <x v="1"/>
    <s v="Manufactured Plastic Casework - Enhanced Chemical Restrictions - Inventory"/>
    <x v="29"/>
    <x v="58"/>
  </r>
  <r>
    <x v="59"/>
    <x v="35"/>
    <s v="O"/>
    <s v="Enhanced Chemical Restrictions - Inventory"/>
    <x v="1"/>
    <s v="Specialty Casework - Enhanced Chemical Restrictions - Inventory"/>
    <x v="29"/>
    <x v="59"/>
  </r>
  <r>
    <x v="55"/>
    <x v="35"/>
    <s v="O"/>
    <s v="Enhanced Chemical Restriction - Targets"/>
    <x v="1"/>
    <s v="Countertops - Enhanced Chemical Restriction - Targets"/>
    <x v="29"/>
    <x v="55"/>
  </r>
  <r>
    <x v="56"/>
    <x v="35"/>
    <s v="O"/>
    <s v="Enhanced Chemical Restriction - Targets"/>
    <x v="1"/>
    <s v="Manufactured Metal Casework - Enhanced Chemical Restriction - Targets"/>
    <x v="29"/>
    <x v="56"/>
  </r>
  <r>
    <x v="57"/>
    <x v="35"/>
    <s v="O"/>
    <s v="Enhanced Chemical Restriction - Targets"/>
    <x v="1"/>
    <s v="Manufactured Wood Casework - Enhanced Chemical Restriction - Targets"/>
    <x v="29"/>
    <x v="57"/>
  </r>
  <r>
    <x v="58"/>
    <x v="35"/>
    <s v="O"/>
    <s v="Enhanced Chemical Restriction - Targets"/>
    <x v="1"/>
    <s v="Manufactured Plastic Casework - Enhanced Chemical Restriction - Targets"/>
    <x v="29"/>
    <x v="58"/>
  </r>
  <r>
    <x v="59"/>
    <x v="35"/>
    <s v="O"/>
    <s v="Enhanced Chemical Restriction - Targets"/>
    <x v="1"/>
    <s v="Specialty Casework - Enhanced Chemical Restriction - Targets"/>
    <x v="29"/>
    <x v="59"/>
  </r>
  <r>
    <x v="55"/>
    <x v="36"/>
    <s v="O"/>
    <s v="Optimized Products"/>
    <x v="1"/>
    <s v="Countertops - Optimized Products"/>
    <x v="29"/>
    <x v="55"/>
  </r>
  <r>
    <x v="56"/>
    <x v="36"/>
    <s v="O"/>
    <s v="Optimized Products"/>
    <x v="1"/>
    <s v="Manufactured Metal Casework - Optimized Products"/>
    <x v="29"/>
    <x v="56"/>
  </r>
  <r>
    <x v="57"/>
    <x v="36"/>
    <s v="O"/>
    <s v="Optimized Products"/>
    <x v="1"/>
    <s v="Manufactured Wood Casework - Optimized Products"/>
    <x v="29"/>
    <x v="57"/>
  </r>
  <r>
    <x v="58"/>
    <x v="36"/>
    <s v="O"/>
    <s v="Optimized Products"/>
    <x v="1"/>
    <s v="Manufactured Plastic Casework - Optimized Products"/>
    <x v="29"/>
    <x v="58"/>
  </r>
  <r>
    <x v="59"/>
    <x v="36"/>
    <s v="O"/>
    <s v="Optimized Products"/>
    <x v="1"/>
    <s v="Specialty Casework - Optimized Products"/>
    <x v="29"/>
    <x v="59"/>
  </r>
  <r>
    <x v="37"/>
    <x v="37"/>
    <s v="O"/>
    <s v="Plastics and Textiles in Furnishing"/>
    <x v="1"/>
    <s v="Office Furniture - Plastics and Textiles in Furnishing"/>
    <x v="0"/>
    <x v="37"/>
  </r>
  <r>
    <x v="0"/>
    <x v="37"/>
    <s v="O"/>
    <s v="Plastics and Textiles in Furnishing"/>
    <x v="1"/>
    <s v="Office seating - Plastics and Textiles in Furnishing"/>
    <x v="0"/>
    <x v="0"/>
  </r>
  <r>
    <x v="37"/>
    <x v="31"/>
    <s v="O"/>
    <s v="Furniture, Architectural, Interior Products VOC limit"/>
    <x v="1"/>
    <s v="Office Furniture - Furniture, Architectural, Interior Products VOC limit"/>
    <x v="0"/>
    <x v="37"/>
  </r>
  <r>
    <x v="0"/>
    <x v="31"/>
    <s v="O"/>
    <s v="Furniture, Architectural, Interior Products VOC limit"/>
    <x v="1"/>
    <s v="Office seating - Furniture, Architectural, Interior Products VOC limit"/>
    <x v="0"/>
    <x v="0"/>
  </r>
  <r>
    <x v="37"/>
    <x v="32"/>
    <s v="O"/>
    <s v="Disclosed ingredients"/>
    <x v="1"/>
    <s v="Office Furniture - Disclosed ingredients"/>
    <x v="0"/>
    <x v="37"/>
  </r>
  <r>
    <x v="0"/>
    <x v="32"/>
    <s v="O"/>
    <s v="Disclosed ingredients"/>
    <x v="1"/>
    <s v="Office seating - Disclosed ingredients"/>
    <x v="0"/>
    <x v="0"/>
  </r>
  <r>
    <x v="37"/>
    <x v="33"/>
    <s v="O"/>
    <s v="Enhanced disclosed ingredients"/>
    <x v="1"/>
    <s v="Office Furniture - Enhanced disclosed ingredients"/>
    <x v="0"/>
    <x v="37"/>
  </r>
  <r>
    <x v="0"/>
    <x v="33"/>
    <s v="O"/>
    <s v="Enhanced disclosed ingredients"/>
    <x v="1"/>
    <s v="Office seating - Enhanced disclosed ingredients"/>
    <x v="0"/>
    <x v="0"/>
  </r>
  <r>
    <x v="37"/>
    <x v="34"/>
    <s v="O"/>
    <s v="Third-Party Ingredient Disclosure"/>
    <x v="1"/>
    <s v="Office Furniture - Third-Party Ingredient Disclosure"/>
    <x v="0"/>
    <x v="37"/>
  </r>
  <r>
    <x v="0"/>
    <x v="34"/>
    <s v="O"/>
    <s v="Third-Party Ingredient Disclosure"/>
    <x v="1"/>
    <s v="Office seating - Third-Party Ingredient Disclosure"/>
    <x v="0"/>
    <x v="0"/>
  </r>
  <r>
    <x v="37"/>
    <x v="35"/>
    <s v="O"/>
    <s v="Enhanced Chemical Restrictions - Inventory"/>
    <x v="1"/>
    <s v="Office Furniture - Enhanced Chemical Restrictions - Inventory"/>
    <x v="0"/>
    <x v="37"/>
  </r>
  <r>
    <x v="0"/>
    <x v="35"/>
    <s v="O"/>
    <s v="Enhanced Chemical Restrictions - Inventory"/>
    <x v="1"/>
    <s v="Office seating - Enhanced Chemical Restrictions - Inventory"/>
    <x v="0"/>
    <x v="0"/>
  </r>
  <r>
    <x v="37"/>
    <x v="35"/>
    <s v="O"/>
    <s v="Enhanced Chemical Restriction - Targets"/>
    <x v="1"/>
    <s v="Office Furniture - Enhanced Chemical Restriction - Targets"/>
    <x v="0"/>
    <x v="37"/>
  </r>
  <r>
    <x v="0"/>
    <x v="35"/>
    <s v="O"/>
    <s v="Enhanced Chemical Restriction - Targets"/>
    <x v="1"/>
    <s v="Office seating - Enhanced Chemical Restriction - Targets"/>
    <x v="0"/>
    <x v="0"/>
  </r>
  <r>
    <x v="37"/>
    <x v="36"/>
    <s v="O"/>
    <s v="Optimized Products"/>
    <x v="1"/>
    <s v="Office Furniture - Optimized Products"/>
    <x v="0"/>
    <x v="37"/>
  </r>
  <r>
    <x v="0"/>
    <x v="36"/>
    <s v="O"/>
    <s v="Optimized Products"/>
    <x v="1"/>
    <s v="Office seating - Optimized Products"/>
    <x v="0"/>
    <x v="0"/>
  </r>
  <r>
    <x v="38"/>
    <x v="32"/>
    <s v="O"/>
    <s v="Disclosed ingredients"/>
    <x v="1"/>
    <s v="Bicycle Racks - Disclosed ingredients"/>
    <x v="23"/>
    <x v="38"/>
  </r>
  <r>
    <x v="38"/>
    <x v="33"/>
    <s v="O"/>
    <s v="Enhanced disclosed ingredients"/>
    <x v="1"/>
    <s v="Bicycle Racks - Enhanced disclosed ingredients"/>
    <x v="23"/>
    <x v="38"/>
  </r>
  <r>
    <x v="38"/>
    <x v="34"/>
    <s v="O"/>
    <s v="Third-Party Ingredient Disclosure"/>
    <x v="1"/>
    <s v="Bicycle Racks - Third-Party Ingredient Disclosure"/>
    <x v="23"/>
    <x v="38"/>
  </r>
  <r>
    <x v="38"/>
    <x v="35"/>
    <s v="O"/>
    <s v="Enhanced Chemical Restrictions - Inventory"/>
    <x v="1"/>
    <s v="Bicycle Racks - Enhanced Chemical Restrictions - Inventory"/>
    <x v="23"/>
    <x v="38"/>
  </r>
  <r>
    <x v="38"/>
    <x v="35"/>
    <s v="O"/>
    <s v="Enhanced Chemical Restriction - Targets"/>
    <x v="1"/>
    <s v="Bicycle Racks - Enhanced Chemical Restriction - Targets"/>
    <x v="23"/>
    <x v="38"/>
  </r>
  <r>
    <x v="38"/>
    <x v="36"/>
    <s v="O"/>
    <s v="Optimized Products"/>
    <x v="1"/>
    <s v="Bicycle Racks - Optimized Products"/>
    <x v="23"/>
    <x v="38"/>
  </r>
  <r>
    <x v="17"/>
    <x v="30"/>
    <s v="O"/>
    <s v="Orthophthalates"/>
    <x v="1"/>
    <s v="Plumbing Piping - Orthophthalates"/>
    <x v="10"/>
    <x v="17"/>
  </r>
  <r>
    <x v="18"/>
    <x v="37"/>
    <s v="O"/>
    <s v="RoHS Compliance"/>
    <x v="1"/>
    <s v="Air and Temperature Sensors - RoHS Compliance"/>
    <x v="11"/>
    <x v="18"/>
  </r>
  <r>
    <x v="60"/>
    <x v="37"/>
    <s v="O"/>
    <s v="RoHS Compliance"/>
    <x v="1"/>
    <s v="Raceway and Boxes for Electrical Systems - RoHS Compliance"/>
    <x v="30"/>
    <x v="60"/>
  </r>
  <r>
    <x v="61"/>
    <x v="37"/>
    <s v="O"/>
    <s v="RoHS Compliance"/>
    <x v="1"/>
    <s v="Electrical Power Conductors and Cables - RoHS Compliance"/>
    <x v="30"/>
    <x v="61"/>
  </r>
  <r>
    <x v="19"/>
    <x v="37"/>
    <s v="O"/>
    <s v="RoHS Compliance"/>
    <x v="1"/>
    <s v="Circuit Protective Devices - RoHS Compliance"/>
    <x v="12"/>
    <x v="19"/>
  </r>
  <r>
    <x v="35"/>
    <x v="32"/>
    <s v="O"/>
    <s v="Disclosed ingredients"/>
    <x v="1"/>
    <s v="Interior Lighting - Disclosed ingredients"/>
    <x v="22"/>
    <x v="35"/>
  </r>
  <r>
    <x v="35"/>
    <x v="33"/>
    <s v="O"/>
    <s v="Enhanced disclosed ingredients"/>
    <x v="1"/>
    <s v="Interior Lighting - Enhanced disclosed ingredients"/>
    <x v="22"/>
    <x v="35"/>
  </r>
  <r>
    <x v="35"/>
    <x v="34"/>
    <s v="O"/>
    <s v="Third-Party Ingredient Disclosure"/>
    <x v="1"/>
    <s v="Interior Lighting - Third-Party Ingredient Disclosure"/>
    <x v="22"/>
    <x v="35"/>
  </r>
  <r>
    <x v="35"/>
    <x v="35"/>
    <s v="O"/>
    <s v="Enhanced Chemical Restrictions - Inventory"/>
    <x v="1"/>
    <s v="Interior Lighting - Enhanced Chemical Restrictions - Inventory"/>
    <x v="22"/>
    <x v="35"/>
  </r>
  <r>
    <x v="35"/>
    <x v="35"/>
    <s v="O"/>
    <s v="Enhanced Chemical Restriction - Targets"/>
    <x v="1"/>
    <s v="Interior Lighting - Enhanced Chemical Restriction - Targets"/>
    <x v="22"/>
    <x v="35"/>
  </r>
  <r>
    <x v="35"/>
    <x v="36"/>
    <s v="O"/>
    <s v="Optimized Products"/>
    <x v="1"/>
    <s v="Interior Lighting - Optimized Products"/>
    <x v="22"/>
    <x v="35"/>
  </r>
  <r>
    <x v="20"/>
    <x v="37"/>
    <s v="O"/>
    <s v="RoHS Compliance"/>
    <x v="1"/>
    <s v="Fire Detection and Alarm - RoHS Compliance"/>
    <x v="13"/>
    <x v="20"/>
  </r>
  <r>
    <x v="62"/>
    <x v="39"/>
    <s v="O"/>
    <s v="Emergency Notification Requirements"/>
    <x v="7"/>
    <s v="Mass Notification - Emergency Notification Requirements"/>
    <x v="13"/>
    <x v="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8C6C36-A00A-448E-B477-A5D566B951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6" firstHeaderRow="1" firstDataRow="1" firstDataCol="1"/>
  <pivotFields count="3">
    <pivotField axis="axisRow" showAll="0">
      <items count="63">
        <item x="48"/>
        <item x="58"/>
        <item x="45"/>
        <item x="55"/>
        <item x="4"/>
        <item x="15"/>
        <item x="12"/>
        <item x="14"/>
        <item x="13"/>
        <item x="8"/>
        <item x="10"/>
        <item x="17"/>
        <item x="60"/>
        <item x="0"/>
        <item x="25"/>
        <item x="5"/>
        <item x="57"/>
        <item x="42"/>
        <item x="41"/>
        <item x="40"/>
        <item x="1"/>
        <item x="52"/>
        <item x="61"/>
        <item x="9"/>
        <item x="26"/>
        <item x="33"/>
        <item x="7"/>
        <item x="29"/>
        <item x="49"/>
        <item x="16"/>
        <item x="2"/>
        <item x="56"/>
        <item x="36"/>
        <item x="37"/>
        <item x="47"/>
        <item x="46"/>
        <item x="51"/>
        <item x="59"/>
        <item x="23"/>
        <item x="3"/>
        <item x="39"/>
        <item x="31"/>
        <item x="19"/>
        <item x="30"/>
        <item x="34"/>
        <item x="22"/>
        <item x="21"/>
        <item x="35"/>
        <item x="50"/>
        <item x="6"/>
        <item x="27"/>
        <item x="28"/>
        <item x="24"/>
        <item x="53"/>
        <item x="54"/>
        <item x="20"/>
        <item x="38"/>
        <item x="18"/>
        <item x="44"/>
        <item x="43"/>
        <item x="32"/>
        <item x="11"/>
        <item t="default"/>
      </items>
    </pivotField>
    <pivotField showAll="0"/>
    <pivotField dataField="1" showAll="0"/>
  </pivotFields>
  <rowFields count="1">
    <field x="0"/>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Items count="1">
    <i/>
  </colItems>
  <dataFields count="1">
    <dataField name="Count of Outco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452F4B-511B-4869-B9E4-D7BA5D9CFAF8}" name="PivotTable1" cacheId="1" applyNumberFormats="0" applyBorderFormats="0" applyFontFormats="0" applyPatternFormats="0" applyAlignmentFormats="0" applyWidthHeightFormats="1" dataCaption="Values" updatedVersion="8" minRefreshableVersion="3" preserveFormatting="0" useAutoFormatting="1" itemPrintTitles="1" createdVersion="8" indent="0" outline="1" outlineData="1" multipleFieldFilters="0">
  <location ref="A1:AP98" firstHeaderRow="1" firstDataRow="3" firstDataCol="1"/>
  <pivotFields count="8">
    <pivotField axis="axisRow" showAll="0">
      <items count="71">
        <item x="15"/>
        <item x="13"/>
        <item x="14"/>
        <item x="8"/>
        <item x="43"/>
        <item x="38"/>
        <item x="51"/>
        <item x="30"/>
        <item x="42"/>
        <item x="29"/>
        <item m="1" x="68"/>
        <item x="39"/>
        <item x="52"/>
        <item x="50"/>
        <item x="27"/>
        <item m="1" x="63"/>
        <item x="11"/>
        <item x="35"/>
        <item x="31"/>
        <item x="47"/>
        <item x="36"/>
        <item x="37"/>
        <item x="0"/>
        <item x="16"/>
        <item x="34"/>
        <item x="41"/>
        <item x="12"/>
        <item x="44"/>
        <item x="40"/>
        <item x="28"/>
        <item x="9"/>
        <item x="46"/>
        <item x="49"/>
        <item x="10"/>
        <item x="1"/>
        <item m="1" x="65"/>
        <item x="53"/>
        <item x="32"/>
        <item x="33"/>
        <item x="48"/>
        <item m="1" x="69"/>
        <item x="55"/>
        <item x="56"/>
        <item x="57"/>
        <item x="58"/>
        <item x="59"/>
        <item x="54"/>
        <item x="45"/>
        <item m="1" x="66"/>
        <item x="22"/>
        <item m="1" x="64"/>
        <item x="62"/>
        <item x="7"/>
        <item x="21"/>
        <item x="5"/>
        <item x="6"/>
        <item x="4"/>
        <item x="17"/>
        <item m="1" x="67"/>
        <item x="2"/>
        <item x="3"/>
        <item x="25"/>
        <item x="26"/>
        <item x="20"/>
        <item x="19"/>
        <item x="60"/>
        <item x="61"/>
        <item x="18"/>
        <item x="23"/>
        <item x="24"/>
        <item t="default"/>
      </items>
    </pivotField>
    <pivotField axis="axisCol" dataField="1" showAll="0" sortType="ascending">
      <items count="43">
        <item x="4"/>
        <item x="3"/>
        <item x="7"/>
        <item x="5"/>
        <item x="6"/>
        <item m="1" x="41"/>
        <item x="39"/>
        <item x="15"/>
        <item x="10"/>
        <item x="11"/>
        <item x="12"/>
        <item x="13"/>
        <item x="16"/>
        <item x="14"/>
        <item x="26"/>
        <item x="27"/>
        <item x="29"/>
        <item x="28"/>
        <item x="21"/>
        <item x="22"/>
        <item x="24"/>
        <item x="25"/>
        <item x="23"/>
        <item x="17"/>
        <item x="18"/>
        <item x="0"/>
        <item x="20"/>
        <item m="1" x="40"/>
        <item x="19"/>
        <item x="9"/>
        <item x="8"/>
        <item x="1"/>
        <item x="2"/>
        <item x="37"/>
        <item x="30"/>
        <item x="38"/>
        <item x="31"/>
        <item x="32"/>
        <item x="33"/>
        <item x="34"/>
        <item x="35"/>
        <item x="36"/>
        <item t="default"/>
      </items>
    </pivotField>
    <pivotField showAll="0"/>
    <pivotField showAll="0"/>
    <pivotField axis="axisCol" showAll="0" sortType="ascending" defaultSubtotal="0">
      <items count="8">
        <item x="2"/>
        <item x="3"/>
        <item x="4"/>
        <item x="0"/>
        <item x="5"/>
        <item x="6"/>
        <item x="1"/>
        <item x="7"/>
      </items>
    </pivotField>
    <pivotField showAll="0"/>
    <pivotField axis="axisRow" showAll="0" sortType="ascending" defaultSubtotal="0">
      <items count="50">
        <item m="1" x="35"/>
        <item m="1" x="48"/>
        <item x="1"/>
        <item x="2"/>
        <item x="3"/>
        <item x="4"/>
        <item m="1" x="38"/>
        <item x="25"/>
        <item x="19"/>
        <item m="1" x="31"/>
        <item x="5"/>
        <item m="1" x="47"/>
        <item x="6"/>
        <item x="7"/>
        <item x="28"/>
        <item x="8"/>
        <item x="9"/>
        <item m="1" x="42"/>
        <item x="17"/>
        <item x="20"/>
        <item m="1" x="44"/>
        <item x="21"/>
        <item x="29"/>
        <item x="14"/>
        <item x="0"/>
        <item x="23"/>
        <item m="1" x="33"/>
        <item m="1" x="34"/>
        <item x="10"/>
        <item x="18"/>
        <item m="1" x="37"/>
        <item m="1" x="41"/>
        <item x="11"/>
        <item x="15"/>
        <item x="16"/>
        <item x="24"/>
        <item m="1" x="49"/>
        <item m="1" x="43"/>
        <item m="1" x="45"/>
        <item m="1" x="40"/>
        <item m="1" x="32"/>
        <item m="1" x="36"/>
        <item x="30"/>
        <item x="12"/>
        <item x="22"/>
        <item m="1" x="46"/>
        <item x="26"/>
        <item x="27"/>
        <item x="13"/>
        <item m="1" x="39"/>
      </items>
    </pivotField>
    <pivotField showAll="0"/>
  </pivotFields>
  <rowFields count="2">
    <field x="6"/>
    <field x="0"/>
  </rowFields>
  <rowItems count="95">
    <i>
      <x v="2"/>
    </i>
    <i r="1">
      <x v="34"/>
    </i>
    <i r="1">
      <x v="59"/>
    </i>
    <i r="1">
      <x v="60"/>
    </i>
    <i>
      <x v="3"/>
    </i>
    <i r="1">
      <x v="56"/>
    </i>
    <i>
      <x v="4"/>
    </i>
    <i r="1">
      <x v="54"/>
    </i>
    <i>
      <x v="5"/>
    </i>
    <i r="1">
      <x v="55"/>
    </i>
    <i>
      <x v="7"/>
    </i>
    <i r="1">
      <x v="8"/>
    </i>
    <i>
      <x v="8"/>
    </i>
    <i r="1">
      <x v="14"/>
    </i>
    <i r="1">
      <x v="29"/>
    </i>
    <i r="1">
      <x v="47"/>
    </i>
    <i>
      <x v="10"/>
    </i>
    <i r="1">
      <x v="52"/>
    </i>
    <i>
      <x v="12"/>
    </i>
    <i r="1">
      <x v="3"/>
    </i>
    <i r="1">
      <x v="16"/>
    </i>
    <i r="1">
      <x v="30"/>
    </i>
    <i r="1">
      <x v="33"/>
    </i>
    <i>
      <x v="13"/>
    </i>
    <i r="1">
      <x v="6"/>
    </i>
    <i r="1">
      <x v="12"/>
    </i>
    <i r="1">
      <x v="13"/>
    </i>
    <i r="1">
      <x v="19"/>
    </i>
    <i r="1">
      <x v="26"/>
    </i>
    <i r="1">
      <x v="31"/>
    </i>
    <i r="1">
      <x v="32"/>
    </i>
    <i r="1">
      <x v="39"/>
    </i>
    <i>
      <x v="14"/>
    </i>
    <i r="1">
      <x v="36"/>
    </i>
    <i>
      <x v="15"/>
    </i>
    <i r="1">
      <x/>
    </i>
    <i r="1">
      <x v="1"/>
    </i>
    <i r="1">
      <x v="2"/>
    </i>
    <i>
      <x v="16"/>
    </i>
    <i r="1">
      <x v="23"/>
    </i>
    <i>
      <x v="18"/>
    </i>
    <i r="1">
      <x v="46"/>
    </i>
    <i r="1">
      <x v="61"/>
    </i>
    <i>
      <x v="19"/>
    </i>
    <i r="1">
      <x v="9"/>
    </i>
    <i>
      <x v="21"/>
    </i>
    <i r="1">
      <x v="7"/>
    </i>
    <i r="1">
      <x v="18"/>
    </i>
    <i r="1">
      <x v="37"/>
    </i>
    <i r="1">
      <x v="38"/>
    </i>
    <i>
      <x v="22"/>
    </i>
    <i r="1">
      <x v="41"/>
    </i>
    <i r="1">
      <x v="42"/>
    </i>
    <i r="1">
      <x v="43"/>
    </i>
    <i r="1">
      <x v="44"/>
    </i>
    <i r="1">
      <x v="45"/>
    </i>
    <i>
      <x v="23"/>
    </i>
    <i r="1">
      <x v="20"/>
    </i>
    <i r="1">
      <x v="24"/>
    </i>
    <i r="1">
      <x v="53"/>
    </i>
    <i>
      <x v="24"/>
    </i>
    <i r="1">
      <x v="21"/>
    </i>
    <i r="1">
      <x v="22"/>
    </i>
    <i>
      <x v="25"/>
    </i>
    <i r="1">
      <x v="5"/>
    </i>
    <i>
      <x v="28"/>
    </i>
    <i r="1">
      <x v="57"/>
    </i>
    <i>
      <x v="29"/>
    </i>
    <i r="1">
      <x v="62"/>
    </i>
    <i>
      <x v="32"/>
    </i>
    <i r="1">
      <x v="11"/>
    </i>
    <i r="1">
      <x v="28"/>
    </i>
    <i r="1">
      <x v="49"/>
    </i>
    <i r="1">
      <x v="67"/>
    </i>
    <i>
      <x v="33"/>
    </i>
    <i r="1">
      <x v="68"/>
    </i>
    <i>
      <x v="34"/>
    </i>
    <i r="1">
      <x v="69"/>
    </i>
    <i>
      <x v="35"/>
    </i>
    <i r="1">
      <x v="25"/>
    </i>
    <i>
      <x v="42"/>
    </i>
    <i r="1">
      <x v="65"/>
    </i>
    <i r="1">
      <x v="66"/>
    </i>
    <i>
      <x v="43"/>
    </i>
    <i r="1">
      <x v="64"/>
    </i>
    <i>
      <x v="44"/>
    </i>
    <i r="1">
      <x v="17"/>
    </i>
    <i>
      <x v="46"/>
    </i>
    <i r="1">
      <x v="4"/>
    </i>
    <i>
      <x v="47"/>
    </i>
    <i r="1">
      <x v="27"/>
    </i>
    <i>
      <x v="48"/>
    </i>
    <i r="1">
      <x v="51"/>
    </i>
    <i r="1">
      <x v="63"/>
    </i>
    <i t="grand">
      <x/>
    </i>
  </rowItems>
  <colFields count="2">
    <field x="4"/>
    <field x="1"/>
  </colFields>
  <colItems count="41">
    <i>
      <x/>
      <x/>
    </i>
    <i r="1">
      <x v="1"/>
    </i>
    <i r="1">
      <x v="2"/>
    </i>
    <i r="1">
      <x v="3"/>
    </i>
    <i r="1">
      <x v="4"/>
    </i>
    <i>
      <x v="1"/>
      <x v="29"/>
    </i>
    <i r="1">
      <x v="30"/>
    </i>
    <i>
      <x v="2"/>
      <x v="7"/>
    </i>
    <i r="1">
      <x v="8"/>
    </i>
    <i r="1">
      <x v="9"/>
    </i>
    <i r="1">
      <x v="10"/>
    </i>
    <i r="1">
      <x v="11"/>
    </i>
    <i r="1">
      <x v="12"/>
    </i>
    <i r="1">
      <x v="13"/>
    </i>
    <i>
      <x v="3"/>
      <x v="23"/>
    </i>
    <i r="1">
      <x v="24"/>
    </i>
    <i r="1">
      <x v="25"/>
    </i>
    <i r="1">
      <x v="26"/>
    </i>
    <i r="1">
      <x v="28"/>
    </i>
    <i>
      <x v="4"/>
      <x v="18"/>
    </i>
    <i r="1">
      <x v="19"/>
    </i>
    <i r="1">
      <x v="20"/>
    </i>
    <i r="1">
      <x v="21"/>
    </i>
    <i r="1">
      <x v="22"/>
    </i>
    <i>
      <x v="5"/>
      <x v="14"/>
    </i>
    <i r="1">
      <x v="15"/>
    </i>
    <i r="1">
      <x v="16"/>
    </i>
    <i r="1">
      <x v="17"/>
    </i>
    <i>
      <x v="6"/>
      <x v="31"/>
    </i>
    <i r="1">
      <x v="32"/>
    </i>
    <i r="1">
      <x v="33"/>
    </i>
    <i r="1">
      <x v="34"/>
    </i>
    <i r="1">
      <x v="35"/>
    </i>
    <i r="1">
      <x v="36"/>
    </i>
    <i r="1">
      <x v="37"/>
    </i>
    <i r="1">
      <x v="38"/>
    </i>
    <i r="1">
      <x v="39"/>
    </i>
    <i r="1">
      <x v="40"/>
    </i>
    <i r="1">
      <x v="41"/>
    </i>
    <i>
      <x v="7"/>
      <x v="6"/>
    </i>
    <i t="grand">
      <x/>
    </i>
  </colItems>
  <dataFields count="1">
    <dataField name="Count of Feature.Par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B4014A-0367-4CAF-9A46-D04F2D984DAA}" name="Questions" displayName="Questions" ref="I3:L68" totalsRowShown="0">
  <autoFilter ref="I3:L68" xr:uid="{CFB4014A-0367-4CAF-9A46-D04F2D984DAA}"/>
  <sortState xmlns:xlrd2="http://schemas.microsoft.com/office/spreadsheetml/2017/richdata2" ref="I4:L66">
    <sortCondition ref="K3:K66"/>
  </sortState>
  <tableColumns count="4">
    <tableColumn id="1" xr3:uid="{C5089D87-48E2-4A26-A41C-4DC1A13F8DF7}" name="Question Topics"/>
    <tableColumn id="2" xr3:uid="{506B72DF-66FC-45E4-8125-5B3063B3C3D1}" name="Question"/>
    <tableColumn id="3" xr3:uid="{FC42AC41-2593-4C93-B548-2141A5D05A7E}" name="Feature" dataDxfId="9"/>
    <tableColumn id="4" xr3:uid="{A36B0799-C9CE-49B3-8909-9A851963C672}" name="Req/Opt" dataDxfId="8"/>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D595F5-86E0-4D27-958A-3EA97C0DE44E}" name="Answers" displayName="Answers" ref="N3:P184" totalsRowShown="0">
  <autoFilter ref="N3:P184" xr:uid="{78D595F5-86E0-4D27-958A-3EA97C0DE44E}"/>
  <tableColumns count="3">
    <tableColumn id="1" xr3:uid="{75C6FA97-5A45-46EF-AAA7-B25631CAF05A}" name="Question"/>
    <tableColumn id="2" xr3:uid="{9D9DC821-04A0-4D4D-9ED2-CD52A8F93C8A}" name="Text"/>
    <tableColumn id="3" xr3:uid="{010E79D3-AFDB-43AF-8018-BE1C74A373C4}" name="Outcome"/>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121C8A-7DBD-46C9-9087-103116599C26}" name="product_questions" displayName="product_questions" ref="R3:Y424" totalsRowShown="0">
  <autoFilter ref="R3:Y424" xr:uid="{28121C8A-7DBD-46C9-9087-103116599C26}"/>
  <sortState xmlns:xlrd2="http://schemas.microsoft.com/office/spreadsheetml/2017/richdata2" ref="R4:X424">
    <sortCondition descending="1" ref="T4:T424"/>
    <sortCondition ref="V4:V424"/>
    <sortCondition ref="X4:X424"/>
    <sortCondition ref="S4:S424"/>
  </sortState>
  <tableColumns count="8">
    <tableColumn id="2" xr3:uid="{35F9738A-7B89-4ACC-B2AC-79106C326A2C}" name="Product category"/>
    <tableColumn id="3" xr3:uid="{322FDAD8-D1EB-4F35-AAB4-3A5D4B1F99B9}" name="Feature.Part" dataDxfId="7">
      <calculatedColumnFormula>VLOOKUP(product_questions[[#This Row],[Question]],Questions[],3,0)</calculatedColumnFormula>
    </tableColumn>
    <tableColumn id="4" xr3:uid="{4A17DFA6-A2E3-40EC-A7C4-98203E0F9272}" name="Req/Opt" dataDxfId="6">
      <calculatedColumnFormula>VLOOKUP(product_questions[[#This Row],[Feature.Part]],Questions[[Feature]:[Req/Opt]],2,0)</calculatedColumnFormula>
    </tableColumn>
    <tableColumn id="5" xr3:uid="{AD7F35C8-B5DA-4345-8375-0BC1493D542E}" name="Question" dataDxfId="5"/>
    <tableColumn id="6" xr3:uid="{D388CC90-9529-4D95-B2BC-DA0873ACD1D1}" name="concept order" dataDxfId="4">
      <calculatedColumnFormula>VLOOKUP(LEFT(product_questions[[#This Row],[Feature.Part]],1),Table5[[Letter]:[Order]],2,0)</calculatedColumnFormula>
    </tableColumn>
    <tableColumn id="1" xr3:uid="{F003D71F-1811-45B1-A698-FBB4DE84DC0B}" name="Unique-check" dataDxfId="3">
      <calculatedColumnFormula>_xlfn.CONCAT(product_questions[[#This Row],[Product category]]," - ",product_questions[[#This Row],[Question]])</calculatedColumnFormula>
    </tableColumn>
    <tableColumn id="7" xr3:uid="{DA998B0C-2AD1-470B-9A71-BC6519C7E94E}" name="CSI Division" dataDxfId="2">
      <calculatedColumnFormula>LEFT(_xlfn.XLOOKUP(product_questions[[#This Row],[Product category]],Products[Product Name],Products[CSI],,0),4)</calculatedColumnFormula>
    </tableColumn>
    <tableColumn id="9" xr3:uid="{28CFCB4E-D1F6-4ED8-8F3D-003F107A787D}" name="CSI #" dataDxfId="1">
      <calculatedColumnFormula>_xlfn.XLOOKUP(product_questions[[#This Row],[Product category]],Products[Product Name],Products[CSI],,0)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A31722-DA18-4D2A-84FC-4947150A34E2}" name="Products" displayName="Products" ref="D3:G66" totalsRowShown="0" headerRowCellStyle="Normal" dataCellStyle="Normal">
  <autoFilter ref="D3:G66" xr:uid="{55A31722-DA18-4D2A-84FC-4947150A34E2}"/>
  <sortState xmlns:xlrd2="http://schemas.microsoft.com/office/spreadsheetml/2017/richdata2" ref="D4:G66">
    <sortCondition ref="D4:D66"/>
  </sortState>
  <tableColumns count="4">
    <tableColumn id="1" xr3:uid="{D7EBF1B8-93D1-4B55-817A-A039947ACE77}" name="CSI" dataCellStyle="Normal"/>
    <tableColumn id="4" xr3:uid="{18A109A3-3F9F-4CF9-BB3F-BF32A7339D32}" name="Product Name" dataCellStyle="Normal"/>
    <tableColumn id="2" xr3:uid="{4FAB710F-F49C-4A87-ACFE-BC0639073CAC}" name="Category #" dataCellStyle="Normal">
      <calculatedColumnFormula>LEFT(Products[[#This Row],[CSI]],2)</calculatedColumnFormula>
    </tableColumn>
    <tableColumn id="3" xr3:uid="{42444DE9-FB3C-4FF3-8393-6C135DCA422A}" name="Category Name" dataCellStyle="Normal">
      <calculatedColumnFormula>VLOOKUP(Products[[#This Row],[Category '#]],Categories[],2,0)</calculatedColumnFormula>
    </tableColumn>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EEF1C3A-FCB7-4518-9A0A-CFDADD02E980}" name="Table5" displayName="Table5" ref="AA3:AC14" totalsRowShown="0">
  <autoFilter ref="AA3:AC14" xr:uid="{7EEF1C3A-FCB7-4518-9A0A-CFDADD02E980}"/>
  <tableColumns count="3">
    <tableColumn id="1" xr3:uid="{C7B03B51-C5C5-4602-9ADD-12DB0F8FBF41}" name="Concepts"/>
    <tableColumn id="2" xr3:uid="{58A2D469-29CC-47CB-81AB-AAB7C49841CC}" name="Letter"/>
    <tableColumn id="3" xr3:uid="{541905C9-3256-4457-A6EA-BD10DB3EC813}" name="Order"/>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6BE5DFF-AAED-4EF3-B2BE-77F1C38A0BE0}" name="Categories" displayName="Categories" ref="A3:B14" totalsRowShown="0">
  <autoFilter ref="A3:B14" xr:uid="{A6BE5DFF-AAED-4EF3-B2BE-77F1C38A0BE0}"/>
  <tableColumns count="2">
    <tableColumn id="1" xr3:uid="{E4176B69-82BF-4C33-AAA6-6E0310EBA49C}" name="Category #"/>
    <tableColumn id="2" xr3:uid="{C82E9B41-1DF3-47CC-BF1E-371B0E7FB876}" name="Category Name" dataDxfId="0"/>
  </tableColumns>
  <tableStyleInfo name="TableStyleMedium1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11E67B3-EBD4-419E-87DC-FE872F2E0B11}" name="Table8" displayName="Table8" ref="AE3:AF223" totalsRowShown="0">
  <autoFilter ref="AE3:AF223" xr:uid="{D11E67B3-EBD4-419E-87DC-FE872F2E0B11}"/>
  <tableColumns count="2">
    <tableColumn id="1" xr3:uid="{70F79E08-D4F3-4C8F-AB99-78F1C21C2A16}" name="feature.part"/>
    <tableColumn id="2" xr3:uid="{C7494D43-DDDE-4F6F-9626-1D87F38B0F9A}" name="part_nam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56B7D90-FB6A-4FC1-AEEC-38A1753B1FA3}" name="Table7" displayName="Table7" ref="A2:C6" totalsRowShown="0">
  <autoFilter ref="A2:C6" xr:uid="{C56B7D90-FB6A-4FC1-AEEC-38A1753B1FA3}"/>
  <tableColumns count="3">
    <tableColumn id="1" xr3:uid="{5DA155E6-9EA8-4ADC-A7B2-A87EC69FF056}" name="Product Types"/>
    <tableColumn id="2" xr3:uid="{68576A93-AB81-4807-BD53-DD6AA5106879}" name="CSI"/>
    <tableColumn id="3" xr3:uid="{FAA68883-C960-4B1B-8D25-F94AFE243C36}" name="Featu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2-10-10T18:29:44.66" personId="{C20CF911-A1FF-4A6C-8FE6-A980FE939AA6}" id="{DEF439B7-7013-48B7-9134-D7F809AE6058}">
    <text>The "-2" is in the formula here b/c there are two rows of explanation in column C to account for.</text>
  </threadedComment>
</ThreadedComments>
</file>

<file path=xl/threadedComments/threadedComment2.xml><?xml version="1.0" encoding="utf-8"?>
<ThreadedComments xmlns="http://schemas.microsoft.com/office/spreadsheetml/2018/threadedcomments" xmlns:x="http://schemas.openxmlformats.org/spreadsheetml/2006/main">
  <threadedComment ref="J4" dT="2022-07-25T14:25:24.44" personId="{C20CF911-A1FF-4A6C-8FE6-A980FE939AA6}" id="{5F4DAE78-6B83-4BEF-A78C-AB287AA59303}">
    <text>Eventually we'll just list the requirements. "Refer to PVGB" is a placeholder.</text>
  </threadedComment>
  <threadedComment ref="O9" dT="2022-06-27T16:14:45.06" personId="{80D769A3-9538-492C-9C7E-B2EBED58500A}" id="{2C83761B-158A-4E76-B8B0-1A71930E6957}">
    <text>Answers must be &lt;256 characters for vlookup to work</text>
  </threadedComment>
  <threadedComment ref="J17" dT="2022-07-23T16:48:11.13" personId="{C20CF911-A1FF-4A6C-8FE6-A980FE939AA6}" id="{792B3498-77CF-4611-8F4E-52B94E41802F}">
    <text>Do we need to add any requirements here? "Blocks at least 90% of light?"</text>
  </threadedComment>
  <threadedComment ref="E33" dT="2022-08-11T18:42:15.46" personId="{C20CF911-A1FF-4A6C-8FE6-A980FE939AA6}" id="{B475E1AD-6C31-4F7D-BF04-37C4AFE8A905}">
    <text>Simplified name</text>
  </threadedComment>
  <threadedComment ref="J35" dT="2022-07-25T14:41:39.82" personId="{C20CF911-A1FF-4A6C-8FE6-A980FE939AA6}" id="{9E6E0F72-4315-46AE-8746-01ECA9B72C5E}">
    <text>Consider additional details on what makes a system "radiant"</text>
  </threadedComment>
  <threadedComment ref="J37" dT="2022-07-25T14:25:24.44" personId="{C20CF911-A1FF-4A6C-8FE6-A980FE939AA6}" id="{322C703F-161A-4543-BE2B-3808DD2747E7}">
    <text>Eventually we'll just list the requirements. "Refer to PVGB" is a placeholder.</text>
  </threadedComment>
  <threadedComment ref="J44" dT="2022-07-23T19:46:35.82" personId="{C20CF911-A1FF-4A6C-8FE6-A980FE939AA6}" id="{4EB22348-9BE3-4B45-BC11-E57D29C6690A}">
    <text>Here's a case where the very existence of the product is enough for licensing.</text>
  </threadedComment>
  <threadedComment ref="E46" dT="2022-07-29T18:23:39.23" personId="{80D769A3-9538-492C-9C7E-B2EBED58500A}" id="{F7A7A4CA-71A8-43D7-A40B-2207E0DB33A0}">
    <text>Renamed to be more descriptive</text>
  </threadedComment>
  <threadedComment ref="E51" dT="2022-08-11T18:42:07.08" personId="{C20CF911-A1FF-4A6C-8FE6-A980FE939AA6}" id="{B1D9A322-EBA1-47E1-AEF2-ECDB69D501E2}">
    <text>Simplified name</text>
  </threadedComment>
  <threadedComment ref="E61" dT="2022-08-23T13:53:21.60" personId="{80D769A3-9538-492C-9C7E-B2EBED58500A}" id="{921D8AC1-A24C-4A14-9AFB-BB60E58F6B80}">
    <text>Simplified name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2.vml"/><Relationship Id="rId7" Type="http://schemas.openxmlformats.org/officeDocument/2006/relationships/table" Target="../tables/table4.xml"/><Relationship Id="rId12" Type="http://schemas.microsoft.com/office/2017/10/relationships/threadedComment" Target="../threadedComments/threadedComment2.xml"/><Relationship Id="rId2" Type="http://schemas.openxmlformats.org/officeDocument/2006/relationships/printerSettings" Target="../printerSettings/printerSettings5.bin"/><Relationship Id="rId1" Type="http://schemas.openxmlformats.org/officeDocument/2006/relationships/hyperlink" Target="https://www.arcat.com/divs/sec/sec122100.shtml" TargetMode="External"/><Relationship Id="rId6" Type="http://schemas.openxmlformats.org/officeDocument/2006/relationships/table" Target="../tables/table3.xml"/><Relationship Id="rId11" Type="http://schemas.openxmlformats.org/officeDocument/2006/relationships/comments" Target="../comments2.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50CFE-B13E-4331-B957-57A2B78A5EC4}">
  <dimension ref="A1:B33"/>
  <sheetViews>
    <sheetView showGridLines="0" workbookViewId="0">
      <selection activeCell="B25" sqref="B25"/>
    </sheetView>
  </sheetViews>
  <sheetFormatPr baseColWidth="10" defaultColWidth="8.83203125" defaultRowHeight="15" x14ac:dyDescent="0.2"/>
  <cols>
    <col min="1" max="1" width="1.6640625" bestFit="1" customWidth="1"/>
    <col min="2" max="2" width="76.1640625" customWidth="1"/>
    <col min="3" max="3" width="26.6640625" customWidth="1"/>
  </cols>
  <sheetData>
    <row r="1" spans="1:2" ht="21" thickBot="1" x14ac:dyDescent="0.3">
      <c r="B1" s="2" t="s">
        <v>510</v>
      </c>
    </row>
    <row r="2" spans="1:2" ht="161" thickTop="1" x14ac:dyDescent="0.2">
      <c r="B2" s="35" t="s">
        <v>949</v>
      </c>
    </row>
    <row r="4" spans="1:2" ht="21" thickBot="1" x14ac:dyDescent="0.3">
      <c r="B4" s="2" t="s">
        <v>474</v>
      </c>
    </row>
    <row r="5" spans="1:2" ht="16" thickTop="1" x14ac:dyDescent="0.2">
      <c r="B5" t="s">
        <v>936</v>
      </c>
    </row>
    <row r="7" spans="1:2" x14ac:dyDescent="0.2">
      <c r="A7" s="7">
        <v>1</v>
      </c>
      <c r="B7" s="7" t="s">
        <v>504</v>
      </c>
    </row>
    <row r="8" spans="1:2" x14ac:dyDescent="0.2">
      <c r="A8" s="7"/>
      <c r="B8" t="s">
        <v>935</v>
      </c>
    </row>
    <row r="9" spans="1:2" x14ac:dyDescent="0.2">
      <c r="A9" s="7"/>
      <c r="B9" s="21" t="s">
        <v>947</v>
      </c>
    </row>
    <row r="10" spans="1:2" x14ac:dyDescent="0.2">
      <c r="B10" s="26" t="s">
        <v>948</v>
      </c>
    </row>
    <row r="12" spans="1:2" x14ac:dyDescent="0.2">
      <c r="A12" s="7">
        <v>2</v>
      </c>
      <c r="B12" s="7" t="s">
        <v>950</v>
      </c>
    </row>
    <row r="13" spans="1:2" x14ac:dyDescent="0.2">
      <c r="B13" t="s">
        <v>921</v>
      </c>
    </row>
    <row r="14" spans="1:2" x14ac:dyDescent="0.2">
      <c r="B14" s="21" t="s">
        <v>937</v>
      </c>
    </row>
    <row r="15" spans="1:2" x14ac:dyDescent="0.2">
      <c r="B15" s="21" t="s">
        <v>512</v>
      </c>
    </row>
    <row r="16" spans="1:2" x14ac:dyDescent="0.2">
      <c r="B16" t="s">
        <v>513</v>
      </c>
    </row>
    <row r="17" spans="1:2" x14ac:dyDescent="0.2">
      <c r="B17" s="21" t="s">
        <v>514</v>
      </c>
    </row>
    <row r="18" spans="1:2" x14ac:dyDescent="0.2">
      <c r="B18" s="21" t="s">
        <v>920</v>
      </c>
    </row>
    <row r="19" spans="1:2" x14ac:dyDescent="0.2">
      <c r="B19" t="s">
        <v>515</v>
      </c>
    </row>
    <row r="21" spans="1:2" x14ac:dyDescent="0.2">
      <c r="B21" t="s">
        <v>915</v>
      </c>
    </row>
    <row r="22" spans="1:2" x14ac:dyDescent="0.2">
      <c r="B22" s="21" t="s">
        <v>516</v>
      </c>
    </row>
    <row r="23" spans="1:2" x14ac:dyDescent="0.2">
      <c r="B23" s="21" t="s">
        <v>505</v>
      </c>
    </row>
    <row r="24" spans="1:2" x14ac:dyDescent="0.2">
      <c r="B24" s="21" t="s">
        <v>952</v>
      </c>
    </row>
    <row r="26" spans="1:2" x14ac:dyDescent="0.2">
      <c r="A26" s="7">
        <v>3</v>
      </c>
      <c r="B26" s="7" t="s">
        <v>517</v>
      </c>
    </row>
    <row r="27" spans="1:2" x14ac:dyDescent="0.2">
      <c r="B27" t="s">
        <v>506</v>
      </c>
    </row>
    <row r="29" spans="1:2" x14ac:dyDescent="0.2">
      <c r="B29" t="s">
        <v>508</v>
      </c>
    </row>
    <row r="30" spans="1:2" x14ac:dyDescent="0.2">
      <c r="B30" s="37"/>
    </row>
    <row r="31" spans="1:2" ht="53" x14ac:dyDescent="0.2">
      <c r="B31" s="38" t="s">
        <v>509</v>
      </c>
    </row>
    <row r="32" spans="1:2" x14ac:dyDescent="0.2">
      <c r="B32" s="39"/>
    </row>
    <row r="33" spans="2:2" ht="66" x14ac:dyDescent="0.2">
      <c r="B33" s="38" t="s">
        <v>519</v>
      </c>
    </row>
  </sheetData>
  <sheetProtection sheet="1" objects="1" scenario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60C-5839-4813-8954-39A823C7590F}">
  <dimension ref="A2:B13"/>
  <sheetViews>
    <sheetView showGridLines="0" workbookViewId="0">
      <selection activeCell="A3" sqref="A3"/>
    </sheetView>
  </sheetViews>
  <sheetFormatPr baseColWidth="10" defaultColWidth="8.83203125" defaultRowHeight="15" x14ac:dyDescent="0.2"/>
  <cols>
    <col min="1" max="1" width="13.83203125" bestFit="1" customWidth="1"/>
    <col min="2" max="2" width="27" style="42" bestFit="1" customWidth="1"/>
  </cols>
  <sheetData>
    <row r="2" spans="1:2" x14ac:dyDescent="0.2">
      <c r="A2" t="s">
        <v>953</v>
      </c>
      <c r="B2" s="40"/>
    </row>
    <row r="4" spans="1:2" x14ac:dyDescent="0.2">
      <c r="A4" t="s">
        <v>475</v>
      </c>
      <c r="B4" s="40"/>
    </row>
    <row r="5" spans="1:2" x14ac:dyDescent="0.2">
      <c r="B5" s="40"/>
    </row>
    <row r="6" spans="1:2" x14ac:dyDescent="0.2">
      <c r="B6" s="40"/>
    </row>
    <row r="7" spans="1:2" x14ac:dyDescent="0.2">
      <c r="B7" s="40"/>
    </row>
    <row r="8" spans="1:2" x14ac:dyDescent="0.2">
      <c r="B8" s="40"/>
    </row>
    <row r="9" spans="1:2" x14ac:dyDescent="0.2">
      <c r="B9" s="40"/>
    </row>
    <row r="10" spans="1:2" x14ac:dyDescent="0.2">
      <c r="B10" s="40"/>
    </row>
    <row r="11" spans="1:2" x14ac:dyDescent="0.2">
      <c r="B11" s="40"/>
    </row>
    <row r="12" spans="1:2" x14ac:dyDescent="0.2">
      <c r="B12" s="40"/>
    </row>
    <row r="13" spans="1:2" x14ac:dyDescent="0.2">
      <c r="B13" s="41" t="s">
        <v>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E2E68-FADE-459D-B583-13B9F92ABAD5}">
  <dimension ref="A1:F70"/>
  <sheetViews>
    <sheetView showGridLines="0" tabSelected="1" topLeftCell="A27" workbookViewId="0">
      <selection activeCell="F9" sqref="F9"/>
    </sheetView>
  </sheetViews>
  <sheetFormatPr baseColWidth="10" defaultColWidth="9" defaultRowHeight="15" x14ac:dyDescent="0.2"/>
  <cols>
    <col min="1" max="1" width="6.33203125" style="24" customWidth="1"/>
    <col min="2" max="2" width="14.33203125" style="53" customWidth="1"/>
    <col min="3" max="3" width="12.33203125" style="24" bestFit="1" customWidth="1"/>
    <col min="4" max="4" width="35.6640625" style="24" bestFit="1" customWidth="1"/>
    <col min="5" max="5" width="11.6640625" style="53" customWidth="1"/>
    <col min="6" max="6" width="32.33203125" style="53" customWidth="1"/>
    <col min="7" max="16384" width="9" style="24"/>
  </cols>
  <sheetData>
    <row r="1" spans="1:6" hidden="1" x14ac:dyDescent="0.2"/>
    <row r="2" spans="1:6" hidden="1" x14ac:dyDescent="0.2">
      <c r="A2" s="24" t="s">
        <v>945</v>
      </c>
      <c r="B2" s="24"/>
    </row>
    <row r="3" spans="1:6" hidden="1" x14ac:dyDescent="0.2">
      <c r="A3" s="67" t="str">
        <f>"Status: "&amp;IF(COUNTA(D:D)=COUNTA(C:C)-2, "Up to date","Upkeep needed")</f>
        <v>Status: Up to date</v>
      </c>
      <c r="B3" s="67"/>
    </row>
    <row r="5" spans="1:6" ht="30" customHeight="1" x14ac:dyDescent="0.2">
      <c r="B5" s="59" t="str">
        <f ca="1">"Last Updated: "&amp;TEXT(TODAY(),"mm/dd/yy")</f>
        <v>Last Updated: 10/20/22</v>
      </c>
      <c r="C5" s="61" t="str">
        <f>"Summary: This listing of "&amp;COUNTA(D:D)-1&amp;" specific product types, as defined by the CSI (Construction Specification Index) code, are currently eligible to be submitted under the Works with WELL program."</f>
        <v>Summary: This listing of 63 specific product types, as defined by the CSI (Construction Specification Index) code, are currently eligible to be submitted under the Works with WELL program.</v>
      </c>
      <c r="D5" s="62"/>
      <c r="E5" s="62"/>
      <c r="F5" s="63"/>
    </row>
    <row r="6" spans="1:6" ht="54" customHeight="1" x14ac:dyDescent="0.2">
      <c r="B6" s="59"/>
      <c r="C6" s="64" t="s">
        <v>946</v>
      </c>
      <c r="D6" s="65"/>
      <c r="E6" s="65"/>
      <c r="F6" s="66"/>
    </row>
    <row r="7" spans="1:6" ht="16" x14ac:dyDescent="0.2">
      <c r="B7" s="59" t="s">
        <v>944</v>
      </c>
      <c r="C7" s="60" t="s">
        <v>397</v>
      </c>
      <c r="D7" s="60" t="s">
        <v>943</v>
      </c>
      <c r="E7" s="59" t="s">
        <v>942</v>
      </c>
      <c r="F7" s="59" t="s">
        <v>951</v>
      </c>
    </row>
    <row r="8" spans="1:6" ht="48" x14ac:dyDescent="0.2">
      <c r="B8" s="56" t="str">
        <f>IFERROR(VLOOKUP(IF(LEFT(C8,2)=LEFT(C7,2),"",LEFT(C8,2)),Categories[],2,0),"")</f>
        <v>Thermal and Moisture Protection</v>
      </c>
      <c r="C8" s="54" t="str" cm="1">
        <f t="array" ref="C8:C70">_xlfn.UNIQUE(Products[CSI])</f>
        <v>07 21 00</v>
      </c>
      <c r="D8" s="54" t="str">
        <f>VLOOKUP(C8,Products[],2,0)</f>
        <v>Thermal Insulation</v>
      </c>
      <c r="E8" s="55" t="str" cm="1">
        <f t="array" ref="E8">_xlfn.TEXTJOIN(", ",1,_xlfn.UNIQUE(_xlfn._xlws.FILTER(product_questions[Feature.Part],(product_questions[Product category]='Feature Compatibility'!$D8)*(product_questions[Req/Opt]="P"),"")))</f>
        <v>X01.1</v>
      </c>
      <c r="F8" s="55" t="str" cm="1">
        <f t="array" ref="F8">_xlfn.TEXTJOIN(", ",1,_xlfn.UNIQUE(_xlfn._xlws.FILTER(product_questions[Feature.Part],(product_questions[Product category]='Feature Compatibility'!$D8)*(product_questions[Req/Opt]="O"),"")))</f>
        <v>X05.2, X06.2, X07.1, X07.2, X07.3, X08.1, X08.2</v>
      </c>
    </row>
    <row r="9" spans="1:6" ht="16" x14ac:dyDescent="0.2">
      <c r="B9" s="57" t="str">
        <f>IFERROR(VLOOKUP(IF(LEFT(C9,2)=LEFT(C8,2),"",LEFT(C9,2)),Categories[],2,0),"")</f>
        <v/>
      </c>
      <c r="C9" s="54" t="str">
        <v>07 22 00</v>
      </c>
      <c r="D9" s="54" t="str">
        <f>VLOOKUP(C9,Products[],2,0)</f>
        <v>Roof and Deck Insulation</v>
      </c>
      <c r="E9" s="55" t="str" cm="1">
        <f t="array" ref="E9">_xlfn.TEXTJOIN(", ",1,_xlfn.UNIQUE(_xlfn._xlws.FILTER(product_questions[Feature.Part],(product_questions[Product category]='Feature Compatibility'!$D9)*(product_questions[Req/Opt]="P"),"")))</f>
        <v>X01.1</v>
      </c>
      <c r="F9" s="55" t="str" cm="1">
        <f t="array" ref="F9">_xlfn.TEXTJOIN(", ",1,_xlfn.UNIQUE(_xlfn._xlws.FILTER(product_questions[Feature.Part],(product_questions[Product category]='Feature Compatibility'!$D9)*(product_questions[Req/Opt]="O"),"")))</f>
        <v>X07.1, X07.2, X07.3, X08.1, X08.2</v>
      </c>
    </row>
    <row r="10" spans="1:6" ht="16" x14ac:dyDescent="0.2">
      <c r="B10" s="57" t="str">
        <f>IFERROR(VLOOKUP(IF(LEFT(C10,2)=LEFT(C9,2),"",LEFT(C10,2)),Categories[],2,0),"")</f>
        <v/>
      </c>
      <c r="C10" s="54" t="str">
        <v>07 24 00</v>
      </c>
      <c r="D10" s="54" t="str">
        <f>VLOOKUP(C10,Products[],2,0)</f>
        <v>Exterior Insulation and Finish Systems</v>
      </c>
      <c r="E10" s="55" t="str" cm="1">
        <f t="array" ref="E10">_xlfn.TEXTJOIN(", ",1,_xlfn.UNIQUE(_xlfn._xlws.FILTER(product_questions[Feature.Part],(product_questions[Product category]='Feature Compatibility'!$D10)*(product_questions[Req/Opt]="P"),"")))</f>
        <v>X01.1</v>
      </c>
      <c r="F10" s="55" t="str" cm="1">
        <f t="array" ref="F10">_xlfn.TEXTJOIN(", ",1,_xlfn.UNIQUE(_xlfn._xlws.FILTER(product_questions[Feature.Part],(product_questions[Product category]='Feature Compatibility'!$D10)*(product_questions[Req/Opt]="O"),"")))</f>
        <v>X07.1, X07.2, X07.3, X08.1, X08.2</v>
      </c>
    </row>
    <row r="11" spans="1:6" ht="16" x14ac:dyDescent="0.2">
      <c r="B11" s="57" t="str">
        <f>IFERROR(VLOOKUP(IF(LEFT(C11,2)=LEFT(C10,2),"",LEFT(C11,2)),Categories[],2,0),"")</f>
        <v/>
      </c>
      <c r="C11" s="54" t="str">
        <v>07 40 00</v>
      </c>
      <c r="D11" s="54" t="str">
        <f>VLOOKUP(C11,Products[],2,0)</f>
        <v>Roofing and Siding Panels</v>
      </c>
      <c r="E11" s="55" t="str" cm="1">
        <f t="array" ref="E11">_xlfn.TEXTJOIN(", ",1,_xlfn.UNIQUE(_xlfn._xlws.FILTER(product_questions[Feature.Part],(product_questions[Product category]='Feature Compatibility'!$D11)*(product_questions[Req/Opt]="P"),"")))</f>
        <v>X01.1</v>
      </c>
      <c r="F11" s="55" t="str" cm="1">
        <f t="array" ref="F11">_xlfn.TEXTJOIN(", ",1,_xlfn.UNIQUE(_xlfn._xlws.FILTER(product_questions[Feature.Part],(product_questions[Product category]='Feature Compatibility'!$D11)*(product_questions[Req/Opt]="O"),"")))</f>
        <v>X07.1, X07.2, X07.3, X08.1, X08.2</v>
      </c>
    </row>
    <row r="12" spans="1:6" ht="16" x14ac:dyDescent="0.2">
      <c r="B12" s="55" t="str">
        <f>IFERROR(VLOOKUP(IF(LEFT(C12,2)=LEFT(C11,2),"",LEFT(C12,2)),Categories[],2,0),"")</f>
        <v/>
      </c>
      <c r="C12" s="54" t="str">
        <v>07 80 00</v>
      </c>
      <c r="D12" s="54" t="str">
        <f>VLOOKUP(C12,Products[],2,0)</f>
        <v>Fire and Smoke Protection</v>
      </c>
      <c r="E12" s="55" t="str" cm="1">
        <f t="array" ref="E12">_xlfn.TEXTJOIN(", ",1,_xlfn.UNIQUE(_xlfn._xlws.FILTER(product_questions[Feature.Part],(product_questions[Product category]='Feature Compatibility'!$D12)*(product_questions[Req/Opt]="P"),"")))</f>
        <v>X01.1</v>
      </c>
      <c r="F12" s="55" t="str" cm="1">
        <f t="array" ref="F12">_xlfn.TEXTJOIN(", ",1,_xlfn.UNIQUE(_xlfn._xlws.FILTER(product_questions[Feature.Part],(product_questions[Product category]='Feature Compatibility'!$D12)*(product_questions[Req/Opt]="O"),"")))</f>
        <v>X07.1, X07.2, X07.3, X08.1, X08.2</v>
      </c>
    </row>
    <row r="13" spans="1:6" ht="16" x14ac:dyDescent="0.2">
      <c r="B13" s="57" t="str">
        <f>IFERROR(VLOOKUP(IF(LEFT(C13,2)=LEFT(C12,2),"",LEFT(C13,2)),Categories[],2,0),"")</f>
        <v/>
      </c>
      <c r="C13" s="54" t="str">
        <v>07 90 00</v>
      </c>
      <c r="D13" s="54" t="str">
        <f>VLOOKUP(C13,Products[],2,0)</f>
        <v>Joint Protection</v>
      </c>
      <c r="E13" s="55" t="str" cm="1">
        <f t="array" ref="E13">_xlfn.TEXTJOIN(", ",1,_xlfn.UNIQUE(_xlfn._xlws.FILTER(product_questions[Feature.Part],(product_questions[Product category]='Feature Compatibility'!$D13)*(product_questions[Req/Opt]="P"),"")))</f>
        <v>X01.1</v>
      </c>
      <c r="F13" s="55" t="str" cm="1">
        <f t="array" ref="F13">_xlfn.TEXTJOIN(", ",1,_xlfn.UNIQUE(_xlfn._xlws.FILTER(product_questions[Feature.Part],(product_questions[Product category]='Feature Compatibility'!$D13)*(product_questions[Req/Opt]="O"),"")))</f>
        <v>X07.1, X07.2, X07.3, X08.1, X08.2</v>
      </c>
    </row>
    <row r="14" spans="1:6" ht="32" x14ac:dyDescent="0.2">
      <c r="B14" s="57" t="str">
        <f>IFERROR(VLOOKUP(IF(LEFT(C14,2)=LEFT(C13,2),"",LEFT(C14,2)),Categories[],2,0),"")</f>
        <v>Openings</v>
      </c>
      <c r="C14" s="54" t="str">
        <v>08 10 00</v>
      </c>
      <c r="D14" s="54" t="str">
        <f>VLOOKUP(C14,Products[],2,0)</f>
        <v>Doors and Frames</v>
      </c>
      <c r="E14" s="55" t="str" cm="1">
        <f t="array" ref="E14">_xlfn.TEXTJOIN(", ",1,_xlfn.UNIQUE(_xlfn._xlws.FILTER(product_questions[Feature.Part],(product_questions[Product category]='Feature Compatibility'!$D14)*(product_questions[Req/Opt]="P"),"")))</f>
        <v/>
      </c>
      <c r="F14" s="55" t="str" cm="1">
        <f t="array" ref="F14">_xlfn.TEXTJOIN(", ",1,_xlfn.UNIQUE(_xlfn._xlws.FILTER(product_questions[Feature.Part],(product_questions[Product category]='Feature Compatibility'!$D14)*(product_questions[Req/Opt]="O"),"")))</f>
        <v>S03.1, X07.1, X07.2, X07.3, X08.1, X08.2</v>
      </c>
    </row>
    <row r="15" spans="1:6" ht="32" x14ac:dyDescent="0.2">
      <c r="B15" s="57" t="str">
        <f>IFERROR(VLOOKUP(IF(LEFT(C15,2)=LEFT(C14,2),"",LEFT(C15,2)),Categories[],2,0),"")</f>
        <v/>
      </c>
      <c r="C15" s="54" t="str">
        <v>08 81 00</v>
      </c>
      <c r="D15" s="54" t="str">
        <f>VLOOKUP(C15,Products[],2,0)</f>
        <v>Glass Glazing</v>
      </c>
      <c r="E15" s="55" t="str" cm="1">
        <f t="array" ref="E15">_xlfn.TEXTJOIN(", ",1,_xlfn.UNIQUE(_xlfn._xlws.FILTER(product_questions[Feature.Part],(product_questions[Product category]='Feature Compatibility'!$D15)*(product_questions[Req/Opt]="P"),"")))</f>
        <v/>
      </c>
      <c r="F15" s="55" t="str" cm="1">
        <f t="array" ref="F15">_xlfn.TEXTJOIN(", ",1,_xlfn.UNIQUE(_xlfn._xlws.FILTER(product_questions[Feature.Part],(product_questions[Product category]='Feature Compatibility'!$D15)*(product_questions[Req/Opt]="O"),"")))</f>
        <v>L05.1, X07.1, X07.2, X07.3, X08.1, X08.2</v>
      </c>
    </row>
    <row r="16" spans="1:6" ht="32" x14ac:dyDescent="0.2">
      <c r="B16" s="57" t="str">
        <f>IFERROR(VLOOKUP(IF(LEFT(C16,2)=LEFT(C15,2),"",LEFT(C16,2)),Categories[],2,0),"")</f>
        <v/>
      </c>
      <c r="C16" s="54" t="str">
        <v>08 87 00</v>
      </c>
      <c r="D16" s="54" t="str">
        <f>VLOOKUP(C16,Products[],2,0)</f>
        <v>Glazing Surface Films</v>
      </c>
      <c r="E16" s="55" t="str" cm="1">
        <f t="array" ref="E16">_xlfn.TEXTJOIN(", ",1,_xlfn.UNIQUE(_xlfn._xlws.FILTER(product_questions[Feature.Part],(product_questions[Product category]='Feature Compatibility'!$D16)*(product_questions[Req/Opt]="P"),"")))</f>
        <v/>
      </c>
      <c r="F16" s="55" t="str" cm="1">
        <f t="array" ref="F16">_xlfn.TEXTJOIN(", ",1,_xlfn.UNIQUE(_xlfn._xlws.FILTER(product_questions[Feature.Part],(product_questions[Product category]='Feature Compatibility'!$D16)*(product_questions[Req/Opt]="O"),"")))</f>
        <v>X05.1, X06.2, X07.1, X07.2, X07.3, X08.1, X08.2</v>
      </c>
    </row>
    <row r="17" spans="2:6" ht="32" x14ac:dyDescent="0.2">
      <c r="B17" s="57" t="str">
        <f>IFERROR(VLOOKUP(IF(LEFT(C17,2)=LEFT(C16,2),"",LEFT(C17,2)),Categories[],2,0),"")</f>
        <v/>
      </c>
      <c r="C17" s="54" t="str">
        <v>08 88 00</v>
      </c>
      <c r="D17" s="54" t="str">
        <f>VLOOKUP(C17,Products[],2,0)</f>
        <v>Special Function Glazing</v>
      </c>
      <c r="E17" s="55" t="str" cm="1">
        <f t="array" ref="E17">_xlfn.TEXTJOIN(", ",1,_xlfn.UNIQUE(_xlfn._xlws.FILTER(product_questions[Feature.Part],(product_questions[Product category]='Feature Compatibility'!$D17)*(product_questions[Req/Opt]="P"),"")))</f>
        <v/>
      </c>
      <c r="F17" s="55" t="str" cm="1">
        <f t="array" ref="F17">_xlfn.TEXTJOIN(", ",1,_xlfn.UNIQUE(_xlfn._xlws.FILTER(product_questions[Feature.Part],(product_questions[Product category]='Feature Compatibility'!$D17)*(product_questions[Req/Opt]="O"),"")))</f>
        <v>L05.2, X07.1, X07.2, X07.3, X08.1, X08.2</v>
      </c>
    </row>
    <row r="18" spans="2:6" ht="16" x14ac:dyDescent="0.2">
      <c r="B18" s="57" t="str">
        <f>IFERROR(VLOOKUP(IF(LEFT(C18,2)=LEFT(C17,2),"",LEFT(C18,2)),Categories[],2,0),"")</f>
        <v>Finishes</v>
      </c>
      <c r="C18" s="54" t="str">
        <v>09 29 00</v>
      </c>
      <c r="D18" s="54" t="str">
        <f>VLOOKUP(C18,Products[],2,0)</f>
        <v>Gypsum Board</v>
      </c>
      <c r="E18" s="55" t="str" cm="1">
        <f t="array" ref="E18">_xlfn.TEXTJOIN(", ",1,_xlfn.UNIQUE(_xlfn._xlws.FILTER(product_questions[Feature.Part],(product_questions[Product category]='Feature Compatibility'!$D18)*(product_questions[Req/Opt]="P"),"")))</f>
        <v>X01.1</v>
      </c>
      <c r="F18" s="55" t="str" cm="1">
        <f t="array" ref="F18">_xlfn.TEXTJOIN(", ",1,_xlfn.UNIQUE(_xlfn._xlws.FILTER(product_questions[Feature.Part],(product_questions[Product category]='Feature Compatibility'!$D18)*(product_questions[Req/Opt]="O"),"")))</f>
        <v>X07.1, X07.2, X07.3, X08.1, X08.2</v>
      </c>
    </row>
    <row r="19" spans="2:6" ht="32" x14ac:dyDescent="0.2">
      <c r="B19" s="57" t="str">
        <f>IFERROR(VLOOKUP(IF(LEFT(C19,2)=LEFT(C18,2),"",LEFT(C19,2)),Categories[],2,0),"")</f>
        <v/>
      </c>
      <c r="C19" s="54" t="str">
        <v>09 51 00</v>
      </c>
      <c r="D19" s="54" t="str">
        <f>VLOOKUP(C19,Products[],2,0)</f>
        <v>Acoustical Ceilings</v>
      </c>
      <c r="E19" s="55" t="str" cm="1">
        <f t="array" ref="E19">_xlfn.TEXTJOIN(", ",1,_xlfn.UNIQUE(_xlfn._xlws.FILTER(product_questions[Feature.Part],(product_questions[Product category]='Feature Compatibility'!$D19)*(product_questions[Req/Opt]="P"),"")))</f>
        <v>X01.1</v>
      </c>
      <c r="F19" s="55" t="str" cm="1">
        <f t="array" ref="F19">_xlfn.TEXTJOIN(", ",1,_xlfn.UNIQUE(_xlfn._xlws.FILTER(product_questions[Feature.Part],(product_questions[Product category]='Feature Compatibility'!$D19)*(product_questions[Req/Opt]="O"),"")))</f>
        <v>S05.1, X05.2, X06.2, X07.1, X07.2, X07.3, X08.1, X08.2</v>
      </c>
    </row>
    <row r="20" spans="2:6" ht="32" x14ac:dyDescent="0.2">
      <c r="B20" s="57" t="str">
        <f>IFERROR(VLOOKUP(IF(LEFT(C20,2)=LEFT(C19,2),"",LEFT(C20,2)),Categories[],2,0),"")</f>
        <v/>
      </c>
      <c r="C20" s="54" t="str">
        <v>09 54 00</v>
      </c>
      <c r="D20" s="54" t="str">
        <f>VLOOKUP(C20,Products[],2,0)</f>
        <v>Specialty Ceilings</v>
      </c>
      <c r="E20" s="55" t="str" cm="1">
        <f t="array" ref="E20">_xlfn.TEXTJOIN(", ",1,_xlfn.UNIQUE(_xlfn._xlws.FILTER(product_questions[Feature.Part],(product_questions[Product category]='Feature Compatibility'!$D20)*(product_questions[Req/Opt]="P"),"")))</f>
        <v>X01.1</v>
      </c>
      <c r="F20" s="55" t="str" cm="1">
        <f t="array" ref="F20">_xlfn.TEXTJOIN(", ",1,_xlfn.UNIQUE(_xlfn._xlws.FILTER(product_questions[Feature.Part],(product_questions[Product category]='Feature Compatibility'!$D20)*(product_questions[Req/Opt]="O"),"")))</f>
        <v>X05.2, X06.2, X07.1, X07.2, X07.3, X08.1, X08.2</v>
      </c>
    </row>
    <row r="21" spans="2:6" ht="32" x14ac:dyDescent="0.2">
      <c r="B21" s="57" t="str">
        <f>IFERROR(VLOOKUP(IF(LEFT(C21,2)=LEFT(C20,2),"",LEFT(C21,2)),Categories[],2,0),"")</f>
        <v/>
      </c>
      <c r="C21" s="54" t="str">
        <v>09 56 00</v>
      </c>
      <c r="D21" s="54" t="str">
        <f>VLOOKUP(C21,Products[],2,0)</f>
        <v>Textured Ceilings</v>
      </c>
      <c r="E21" s="55" t="str" cm="1">
        <f t="array" ref="E21">_xlfn.TEXTJOIN(", ",1,_xlfn.UNIQUE(_xlfn._xlws.FILTER(product_questions[Feature.Part],(product_questions[Product category]='Feature Compatibility'!$D21)*(product_questions[Req/Opt]="P"),"")))</f>
        <v>X01.1</v>
      </c>
      <c r="F21" s="55" t="str" cm="1">
        <f t="array" ref="F21">_xlfn.TEXTJOIN(", ",1,_xlfn.UNIQUE(_xlfn._xlws.FILTER(product_questions[Feature.Part],(product_questions[Product category]='Feature Compatibility'!$D21)*(product_questions[Req/Opt]="O"),"")))</f>
        <v>X05.2, X06.2, X07.1, X07.2, X07.3, X08.1, X08.2</v>
      </c>
    </row>
    <row r="22" spans="2:6" ht="32" x14ac:dyDescent="0.2">
      <c r="B22" s="57" t="str">
        <f>IFERROR(VLOOKUP(IF(LEFT(C22,2)=LEFT(C21,2),"",LEFT(C22,2)),Categories[],2,0),"")</f>
        <v/>
      </c>
      <c r="C22" s="54" t="str">
        <v>09 58 00</v>
      </c>
      <c r="D22" s="54" t="str">
        <f>VLOOKUP(C22,Products[],2,0)</f>
        <v>Integrated Ceiling Assemblies</v>
      </c>
      <c r="E22" s="55" t="str" cm="1">
        <f t="array" ref="E22">_xlfn.TEXTJOIN(", ",1,_xlfn.UNIQUE(_xlfn._xlws.FILTER(product_questions[Feature.Part],(product_questions[Product category]='Feature Compatibility'!$D22)*(product_questions[Req/Opt]="P"),"")))</f>
        <v>X01.1</v>
      </c>
      <c r="F22" s="55" t="str" cm="1">
        <f t="array" ref="F22">_xlfn.TEXTJOIN(", ",1,_xlfn.UNIQUE(_xlfn._xlws.FILTER(product_questions[Feature.Part],(product_questions[Product category]='Feature Compatibility'!$D22)*(product_questions[Req/Opt]="O"),"")))</f>
        <v>X05.2, X06.2, X07.1, X07.2, X07.3, X08.1, X08.2</v>
      </c>
    </row>
    <row r="23" spans="2:6" ht="32" x14ac:dyDescent="0.2">
      <c r="B23" s="57" t="str">
        <f>IFERROR(VLOOKUP(IF(LEFT(C23,2)=LEFT(C22,2),"",LEFT(C23,2)),Categories[],2,0),"")</f>
        <v/>
      </c>
      <c r="C23" s="54" t="str">
        <v>09 60 50</v>
      </c>
      <c r="D23" s="54" t="str">
        <f>VLOOKUP(C23,Products[],2,0)</f>
        <v>Flooring Adhesives</v>
      </c>
      <c r="E23" s="55" t="str" cm="1">
        <f t="array" ref="E23">_xlfn.TEXTJOIN(", ",1,_xlfn.UNIQUE(_xlfn._xlws.FILTER(product_questions[Feature.Part],(product_questions[Product category]='Feature Compatibility'!$D23)*(product_questions[Req/Opt]="P"),"")))</f>
        <v/>
      </c>
      <c r="F23" s="55" t="str" cm="1">
        <f t="array" ref="F23">_xlfn.TEXTJOIN(", ",1,_xlfn.UNIQUE(_xlfn._xlws.FILTER(product_questions[Feature.Part],(product_questions[Product category]='Feature Compatibility'!$D23)*(product_questions[Req/Opt]="O"),"")))</f>
        <v>X06.1, X07.1, X07.2, X07.3, X08.1, X08.2</v>
      </c>
    </row>
    <row r="24" spans="2:6" ht="32" x14ac:dyDescent="0.2">
      <c r="B24" s="57" t="str">
        <f>IFERROR(VLOOKUP(IF(LEFT(C24,2)=LEFT(C23,2),"",LEFT(C24,2)),Categories[],2,0),"")</f>
        <v/>
      </c>
      <c r="C24" s="54" t="str">
        <v>09 62 00</v>
      </c>
      <c r="D24" s="54" t="str">
        <f>VLOOKUP(C24,Products[],2,0)</f>
        <v>Specialty Flooring</v>
      </c>
      <c r="E24" s="55" t="str" cm="1">
        <f t="array" ref="E24">_xlfn.TEXTJOIN(", ",1,_xlfn.UNIQUE(_xlfn._xlws.FILTER(product_questions[Feature.Part],(product_questions[Product category]='Feature Compatibility'!$D24)*(product_questions[Req/Opt]="P"),"")))</f>
        <v/>
      </c>
      <c r="F24" s="55" t="str" cm="1">
        <f t="array" ref="F24">_xlfn.TEXTJOIN(", ",1,_xlfn.UNIQUE(_xlfn._xlws.FILTER(product_questions[Feature.Part],(product_questions[Product category]='Feature Compatibility'!$D24)*(product_questions[Req/Opt]="O"),"")))</f>
        <v>X05.2, X06.2, X07.1, X07.2, X07.3, X08.1, X08.2</v>
      </c>
    </row>
    <row r="25" spans="2:6" ht="32" x14ac:dyDescent="0.2">
      <c r="B25" s="57" t="str">
        <f>IFERROR(VLOOKUP(IF(LEFT(C25,2)=LEFT(C24,2),"",LEFT(C25,2)),Categories[],2,0),"")</f>
        <v/>
      </c>
      <c r="C25" s="54" t="str">
        <v>09 63 00</v>
      </c>
      <c r="D25" s="54" t="str">
        <f>VLOOKUP(C25,Products[],2,0)</f>
        <v>Masonry Flooring</v>
      </c>
      <c r="E25" s="55" t="str" cm="1">
        <f t="array" ref="E25">_xlfn.TEXTJOIN(", ",1,_xlfn.UNIQUE(_xlfn._xlws.FILTER(product_questions[Feature.Part],(product_questions[Product category]='Feature Compatibility'!$D25)*(product_questions[Req/Opt]="P"),"")))</f>
        <v/>
      </c>
      <c r="F25" s="55" t="str" cm="1">
        <f t="array" ref="F25">_xlfn.TEXTJOIN(", ",1,_xlfn.UNIQUE(_xlfn._xlws.FILTER(product_questions[Feature.Part],(product_questions[Product category]='Feature Compatibility'!$D25)*(product_questions[Req/Opt]="O"),"")))</f>
        <v>X05.2, X06.2, X07.1, X07.2, X07.3, X08.1, X08.2</v>
      </c>
    </row>
    <row r="26" spans="2:6" ht="32" x14ac:dyDescent="0.2">
      <c r="B26" s="57" t="str">
        <f>IFERROR(VLOOKUP(IF(LEFT(C26,2)=LEFT(C25,2),"",LEFT(C26,2)),Categories[],2,0),"")</f>
        <v/>
      </c>
      <c r="C26" s="54" t="str">
        <v>09 64 00</v>
      </c>
      <c r="D26" s="54" t="str">
        <f>VLOOKUP(C26,Products[],2,0)</f>
        <v>Wood Flooring</v>
      </c>
      <c r="E26" s="55" t="str" cm="1">
        <f t="array" ref="E26">_xlfn.TEXTJOIN(", ",1,_xlfn.UNIQUE(_xlfn._xlws.FILTER(product_questions[Feature.Part],(product_questions[Product category]='Feature Compatibility'!$D26)*(product_questions[Req/Opt]="P"),"")))</f>
        <v/>
      </c>
      <c r="F26" s="55" t="str" cm="1">
        <f t="array" ref="F26">_xlfn.TEXTJOIN(", ",1,_xlfn.UNIQUE(_xlfn._xlws.FILTER(product_questions[Feature.Part],(product_questions[Product category]='Feature Compatibility'!$D26)*(product_questions[Req/Opt]="O"),"")))</f>
        <v>X05.2, X06.2, X07.1, X07.2, X07.3, X08.1, X08.2</v>
      </c>
    </row>
    <row r="27" spans="2:6" ht="32" x14ac:dyDescent="0.2">
      <c r="B27" s="57" t="str">
        <f>IFERROR(VLOOKUP(IF(LEFT(C27,2)=LEFT(C26,2),"",LEFT(C27,2)),Categories[],2,0),"")</f>
        <v/>
      </c>
      <c r="C27" s="54" t="str">
        <v>09 65 00</v>
      </c>
      <c r="D27" s="54" t="str">
        <f>VLOOKUP(C27,Products[],2,0)</f>
        <v>Resilient Flooring</v>
      </c>
      <c r="E27" s="55" t="str" cm="1">
        <f t="array" ref="E27">_xlfn.TEXTJOIN(", ",1,_xlfn.UNIQUE(_xlfn._xlws.FILTER(product_questions[Feature.Part],(product_questions[Product category]='Feature Compatibility'!$D27)*(product_questions[Req/Opt]="P"),"")))</f>
        <v>X01.1</v>
      </c>
      <c r="F27" s="55" t="str" cm="1">
        <f t="array" ref="F27">_xlfn.TEXTJOIN(", ",1,_xlfn.UNIQUE(_xlfn._xlws.FILTER(product_questions[Feature.Part],(product_questions[Product category]='Feature Compatibility'!$D27)*(product_questions[Req/Opt]="O"),"")))</f>
        <v>X05.2, X06.2, X07.1, X07.2, X07.3, X08.1, X08.2</v>
      </c>
    </row>
    <row r="28" spans="2:6" ht="32" x14ac:dyDescent="0.2">
      <c r="B28" s="57" t="str">
        <f>IFERROR(VLOOKUP(IF(LEFT(C28,2)=LEFT(C27,2),"",LEFT(C28,2)),Categories[],2,0),"")</f>
        <v/>
      </c>
      <c r="C28" s="54" t="str">
        <v>09 66 00</v>
      </c>
      <c r="D28" s="54" t="str">
        <f>VLOOKUP(C28,Products[],2,0)</f>
        <v>Terrazzo Flooring</v>
      </c>
      <c r="E28" s="55" t="str" cm="1">
        <f t="array" ref="E28">_xlfn.TEXTJOIN(", ",1,_xlfn.UNIQUE(_xlfn._xlws.FILTER(product_questions[Feature.Part],(product_questions[Product category]='Feature Compatibility'!$D28)*(product_questions[Req/Opt]="P"),"")))</f>
        <v/>
      </c>
      <c r="F28" s="55" t="str" cm="1">
        <f t="array" ref="F28">_xlfn.TEXTJOIN(", ",1,_xlfn.UNIQUE(_xlfn._xlws.FILTER(product_questions[Feature.Part],(product_questions[Product category]='Feature Compatibility'!$D28)*(product_questions[Req/Opt]="O"),"")))</f>
        <v>X05.2, X06.2, X07.1, X07.2, X07.3, X08.1, X08.2</v>
      </c>
    </row>
    <row r="29" spans="2:6" ht="32" x14ac:dyDescent="0.2">
      <c r="B29" s="57" t="str">
        <f>IFERROR(VLOOKUP(IF(LEFT(C29,2)=LEFT(C28,2),"",LEFT(C29,2)),Categories[],2,0),"")</f>
        <v/>
      </c>
      <c r="C29" s="54" t="str">
        <v>09 67 00</v>
      </c>
      <c r="D29" s="54" t="str">
        <f>VLOOKUP(C29,Products[],2,0)</f>
        <v>Fluid-Applied Flooring</v>
      </c>
      <c r="E29" s="55" t="str" cm="1">
        <f t="array" ref="E29">_xlfn.TEXTJOIN(", ",1,_xlfn.UNIQUE(_xlfn._xlws.FILTER(product_questions[Feature.Part],(product_questions[Product category]='Feature Compatibility'!$D29)*(product_questions[Req/Opt]="P"),"")))</f>
        <v/>
      </c>
      <c r="F29" s="55" t="str" cm="1">
        <f t="array" ref="F29">_xlfn.TEXTJOIN(", ",1,_xlfn.UNIQUE(_xlfn._xlws.FILTER(product_questions[Feature.Part],(product_questions[Product category]='Feature Compatibility'!$D29)*(product_questions[Req/Opt]="O"),"")))</f>
        <v>X05.2, X06.2, X07.1, X07.2, X07.3, X08.1, X08.2</v>
      </c>
    </row>
    <row r="30" spans="2:6" ht="32" x14ac:dyDescent="0.2">
      <c r="B30" s="57" t="str">
        <f>IFERROR(VLOOKUP(IF(LEFT(C30,2)=LEFT(C29,2),"",LEFT(C30,2)),Categories[],2,0),"")</f>
        <v/>
      </c>
      <c r="C30" s="54" t="str">
        <v>09 68 00</v>
      </c>
      <c r="D30" s="54" t="str">
        <f>VLOOKUP(C30,Products[],2,0)</f>
        <v>Carpeting</v>
      </c>
      <c r="E30" s="55" t="str" cm="1">
        <f t="array" ref="E30">_xlfn.TEXTJOIN(", ",1,_xlfn.UNIQUE(_xlfn._xlws.FILTER(product_questions[Feature.Part],(product_questions[Product category]='Feature Compatibility'!$D30)*(product_questions[Req/Opt]="P"),"")))</f>
        <v/>
      </c>
      <c r="F30" s="55" t="str" cm="1">
        <f t="array" ref="F30">_xlfn.TEXTJOIN(", ",1,_xlfn.UNIQUE(_xlfn._xlws.FILTER(product_questions[Feature.Part],(product_questions[Product category]='Feature Compatibility'!$D30)*(product_questions[Req/Opt]="O"),"")))</f>
        <v>X05.2, X06.2, X07.1, X07.2, X07.3, X08.1, X08.2</v>
      </c>
    </row>
    <row r="31" spans="2:6" ht="32" x14ac:dyDescent="0.2">
      <c r="B31" s="57" t="str">
        <f>IFERROR(VLOOKUP(IF(LEFT(C31,2)=LEFT(C30,2),"",LEFT(C31,2)),Categories[],2,0),"")</f>
        <v/>
      </c>
      <c r="C31" s="54" t="str">
        <v>09 70 00</v>
      </c>
      <c r="D31" s="54" t="str">
        <f>VLOOKUP(C31,Products[],2,0)</f>
        <v>Wall Finishes</v>
      </c>
      <c r="E31" s="55" t="str" cm="1">
        <f t="array" ref="E31">_xlfn.TEXTJOIN(", ",1,_xlfn.UNIQUE(_xlfn._xlws.FILTER(product_questions[Feature.Part],(product_questions[Product category]='Feature Compatibility'!$D31)*(product_questions[Req/Opt]="P"),"")))</f>
        <v/>
      </c>
      <c r="F31" s="55" t="str" cm="1">
        <f t="array" ref="F31">_xlfn.TEXTJOIN(", ",1,_xlfn.UNIQUE(_xlfn._xlws.FILTER(product_questions[Feature.Part],(product_questions[Product category]='Feature Compatibility'!$D31)*(product_questions[Req/Opt]="O"),"")))</f>
        <v>X05.2, X06.2, X07.1, X07.2, X07.3, X08.1, X08.2</v>
      </c>
    </row>
    <row r="32" spans="2:6" ht="32" x14ac:dyDescent="0.2">
      <c r="B32" s="57" t="str">
        <f>IFERROR(VLOOKUP(IF(LEFT(C32,2)=LEFT(C31,2),"",LEFT(C32,2)),Categories[],2,0),"")</f>
        <v/>
      </c>
      <c r="C32" s="54" t="str">
        <v>09 81 00</v>
      </c>
      <c r="D32" s="54" t="str">
        <f>VLOOKUP(C32,Products[],2,0)</f>
        <v>Acoustic Insulation</v>
      </c>
      <c r="E32" s="55" t="str" cm="1">
        <f t="array" ref="E32">_xlfn.TEXTJOIN(", ",1,_xlfn.UNIQUE(_xlfn._xlws.FILTER(product_questions[Feature.Part],(product_questions[Product category]='Feature Compatibility'!$D32)*(product_questions[Req/Opt]="P"),"")))</f>
        <v>X01.1</v>
      </c>
      <c r="F32" s="55" t="str" cm="1">
        <f t="array" ref="F32">_xlfn.TEXTJOIN(", ",1,_xlfn.UNIQUE(_xlfn._xlws.FILTER(product_questions[Feature.Part],(product_questions[Product category]='Feature Compatibility'!$D32)*(product_questions[Req/Opt]="O"),"")))</f>
        <v>X05.2, X06.2, X07.1, X07.2, X07.3, X08.1, X08.2</v>
      </c>
    </row>
    <row r="33" spans="2:6" ht="32" x14ac:dyDescent="0.2">
      <c r="B33" s="57" t="str">
        <f>IFERROR(VLOOKUP(IF(LEFT(C33,2)=LEFT(C32,2),"",LEFT(C33,2)),Categories[],2,0),"")</f>
        <v/>
      </c>
      <c r="C33" s="54" t="str">
        <v>09 83 00</v>
      </c>
      <c r="D33" s="54" t="str">
        <f>VLOOKUP(C33,Products[],2,0)</f>
        <v>Acoustic Finishes</v>
      </c>
      <c r="E33" s="55" t="str" cm="1">
        <f t="array" ref="E33">_xlfn.TEXTJOIN(", ",1,_xlfn.UNIQUE(_xlfn._xlws.FILTER(product_questions[Feature.Part],(product_questions[Product category]='Feature Compatibility'!$D33)*(product_questions[Req/Opt]="P"),"")))</f>
        <v>X01.1</v>
      </c>
      <c r="F33" s="55" t="str" cm="1">
        <f t="array" ref="F33">_xlfn.TEXTJOIN(", ",1,_xlfn.UNIQUE(_xlfn._xlws.FILTER(product_questions[Feature.Part],(product_questions[Product category]='Feature Compatibility'!$D33)*(product_questions[Req/Opt]="O"),"")))</f>
        <v>S05.1, X05.2, X06.2, X07.1, X07.2, X07.3, X08.1, X08.2</v>
      </c>
    </row>
    <row r="34" spans="2:6" ht="32" x14ac:dyDescent="0.2">
      <c r="B34" s="57" t="str">
        <f>IFERROR(VLOOKUP(IF(LEFT(C34,2)=LEFT(C33,2),"",LEFT(C34,2)),Categories[],2,0),"")</f>
        <v/>
      </c>
      <c r="C34" s="54" t="str">
        <v>09 84 00</v>
      </c>
      <c r="D34" s="54" t="str">
        <f>VLOOKUP(C34,Products[],2,0)</f>
        <v>Acoustic Room Components</v>
      </c>
      <c r="E34" s="55" t="str" cm="1">
        <f t="array" ref="E34">_xlfn.TEXTJOIN(", ",1,_xlfn.UNIQUE(_xlfn._xlws.FILTER(product_questions[Feature.Part],(product_questions[Product category]='Feature Compatibility'!$D34)*(product_questions[Req/Opt]="P"),"")))</f>
        <v>X01.1</v>
      </c>
      <c r="F34" s="55" t="str" cm="1">
        <f t="array" ref="F34">_xlfn.TEXTJOIN(", ",1,_xlfn.UNIQUE(_xlfn._xlws.FILTER(product_questions[Feature.Part],(product_questions[Product category]='Feature Compatibility'!$D34)*(product_questions[Req/Opt]="O"),"")))</f>
        <v>S05.1, X05.1, X05.2, X06.2, X07.1, X07.2, X07.3, X08.1, X08.2</v>
      </c>
    </row>
    <row r="35" spans="2:6" ht="32" x14ac:dyDescent="0.2">
      <c r="B35" s="57" t="str">
        <f>IFERROR(VLOOKUP(IF(LEFT(C35,2)=LEFT(C34,2),"",LEFT(C35,2)),Categories[],2,0),"")</f>
        <v/>
      </c>
      <c r="C35" s="54" t="str">
        <v>09 90 00</v>
      </c>
      <c r="D35" s="54" t="str">
        <f>VLOOKUP(C35,Products[],2,0)</f>
        <v>Painting and Coating</v>
      </c>
      <c r="E35" s="55" t="str" cm="1">
        <f t="array" ref="E35">_xlfn.TEXTJOIN(", ",1,_xlfn.UNIQUE(_xlfn._xlws.FILTER(product_questions[Feature.Part],(product_questions[Product category]='Feature Compatibility'!$D35)*(product_questions[Req/Opt]="P"),"")))</f>
        <v>X01.3</v>
      </c>
      <c r="F35" s="55" t="str" cm="1">
        <f t="array" ref="F35">_xlfn.TEXTJOIN(", ",1,_xlfn.UNIQUE(_xlfn._xlws.FILTER(product_questions[Feature.Part],(product_questions[Product category]='Feature Compatibility'!$D35)*(product_questions[Req/Opt]="O"),"")))</f>
        <v>X06.1, X07.1, X07.2, X07.3, X08.1, X08.2</v>
      </c>
    </row>
    <row r="36" spans="2:6" ht="32" x14ac:dyDescent="0.2">
      <c r="B36" s="57" t="str">
        <f>IFERROR(VLOOKUP(IF(LEFT(C36,2)=LEFT(C35,2),"",LEFT(C36,2)),Categories[],2,0),"")</f>
        <v>Specialties</v>
      </c>
      <c r="C36" s="54" t="str">
        <v>10 22 00</v>
      </c>
      <c r="D36" s="54" t="str">
        <f>VLOOKUP(C36,Products[],2,0)</f>
        <v>Partitions</v>
      </c>
      <c r="E36" s="55" t="str" cm="1">
        <f t="array" ref="E36">_xlfn.TEXTJOIN(", ",1,_xlfn.UNIQUE(_xlfn._xlws.FILTER(product_questions[Feature.Part],(product_questions[Product category]='Feature Compatibility'!$D36)*(product_questions[Req/Opt]="P"),"")))</f>
        <v/>
      </c>
      <c r="F36" s="55" t="str" cm="1">
        <f t="array" ref="F36">_xlfn.TEXTJOIN(", ",1,_xlfn.UNIQUE(_xlfn._xlws.FILTER(product_questions[Feature.Part],(product_questions[Product category]='Feature Compatibility'!$D36)*(product_questions[Req/Opt]="O"),"")))</f>
        <v>X05.1, X06.2, X07.1, X07.2, X07.3, X08.1, X08.2</v>
      </c>
    </row>
    <row r="37" spans="2:6" ht="16" x14ac:dyDescent="0.2">
      <c r="B37" s="57" t="str">
        <f>IFERROR(VLOOKUP(IF(LEFT(C37,2)=LEFT(C36,2),"",LEFT(C37,2)),Categories[],2,0),"")</f>
        <v/>
      </c>
      <c r="C37" s="54" t="str">
        <v>10 28 13.29</v>
      </c>
      <c r="D37" s="54" t="str">
        <f>VLOOKUP(C37,Products[],2,0)</f>
        <v>Hand Dryer</v>
      </c>
      <c r="E37" s="55" t="str" cm="1">
        <f t="array" ref="E37">_xlfn.TEXTJOIN(", ",1,_xlfn.UNIQUE(_xlfn._xlws.FILTER(product_questions[Feature.Part],(product_questions[Product category]='Feature Compatibility'!$D37)*(product_questions[Req/Opt]="P"),"")))</f>
        <v/>
      </c>
      <c r="F37" s="55" t="str" cm="1">
        <f t="array" ref="F37">_xlfn.TEXTJOIN(", ",1,_xlfn.UNIQUE(_xlfn._xlws.FILTER(product_questions[Feature.Part],(product_questions[Product category]='Feature Compatibility'!$D37)*(product_questions[Req/Opt]="O"),"")))</f>
        <v>W08.4</v>
      </c>
    </row>
    <row r="38" spans="2:6" ht="16" x14ac:dyDescent="0.2">
      <c r="B38" s="57" t="str">
        <f>IFERROR(VLOOKUP(IF(LEFT(C38,2)=LEFT(C37,2),"",LEFT(C38,2)),Categories[],2,0),"")</f>
        <v/>
      </c>
      <c r="C38" s="54" t="str">
        <v>10 71 13</v>
      </c>
      <c r="D38" s="54" t="str">
        <f>VLOOKUP(C38,Products[],2,0)</f>
        <v>Exterior Sun Control Devices</v>
      </c>
      <c r="E38" s="55" t="str" cm="1">
        <f t="array" ref="E38">_xlfn.TEXTJOIN(", ",1,_xlfn.UNIQUE(_xlfn._xlws.FILTER(product_questions[Feature.Part],(product_questions[Product category]='Feature Compatibility'!$D38)*(product_questions[Req/Opt]="P"),"")))</f>
        <v/>
      </c>
      <c r="F38" s="55" t="str" cm="1">
        <f t="array" ref="F38">_xlfn.TEXTJOIN(", ",1,_xlfn.UNIQUE(_xlfn._xlws.FILTER(product_questions[Feature.Part],(product_questions[Product category]='Feature Compatibility'!$D38)*(product_questions[Req/Opt]="O"),"")))</f>
        <v>L05.2</v>
      </c>
    </row>
    <row r="39" spans="2:6" ht="32" x14ac:dyDescent="0.2">
      <c r="B39" s="57" t="str">
        <f>IFERROR(VLOOKUP(IF(LEFT(C39,2)=LEFT(C38,2),"",LEFT(C39,2)),Categories[],2,0),"")</f>
        <v>Furnishings</v>
      </c>
      <c r="C39" s="54" t="str">
        <v>12 21 00</v>
      </c>
      <c r="D39" s="54" t="str">
        <f>VLOOKUP(C39,Products[],2,0)</f>
        <v>Window Blinds</v>
      </c>
      <c r="E39" s="55" t="str" cm="1">
        <f t="array" ref="E39">_xlfn.TEXTJOIN(", ",1,_xlfn.UNIQUE(_xlfn._xlws.FILTER(product_questions[Feature.Part],(product_questions[Product category]='Feature Compatibility'!$D39)*(product_questions[Req/Opt]="P"),"")))</f>
        <v/>
      </c>
      <c r="F39" s="55" t="str" cm="1">
        <f t="array" ref="F39">_xlfn.TEXTJOIN(", ",1,_xlfn.UNIQUE(_xlfn._xlws.FILTER(product_questions[Feature.Part],(product_questions[Product category]='Feature Compatibility'!$D39)*(product_questions[Req/Opt]="O"),"")))</f>
        <v>L05.2, X05.1, X06.2, X07.1, X07.2, X07.3, X08.1, X08.2</v>
      </c>
    </row>
    <row r="40" spans="2:6" ht="32" x14ac:dyDescent="0.2">
      <c r="B40" s="57" t="str">
        <f>IFERROR(VLOOKUP(IF(LEFT(C40,2)=LEFT(C39,2),"",LEFT(C40,2)),Categories[],2,0),"")</f>
        <v/>
      </c>
      <c r="C40" s="54" t="str">
        <v>12 22 00</v>
      </c>
      <c r="D40" s="54" t="str">
        <f>VLOOKUP(C40,Products[],2,0)</f>
        <v>Curtains and Drapes</v>
      </c>
      <c r="E40" s="55" t="str" cm="1">
        <f t="array" ref="E40">_xlfn.TEXTJOIN(", ",1,_xlfn.UNIQUE(_xlfn._xlws.FILTER(product_questions[Feature.Part],(product_questions[Product category]='Feature Compatibility'!$D40)*(product_questions[Req/Opt]="P"),"")))</f>
        <v/>
      </c>
      <c r="F40" s="55" t="str" cm="1">
        <f t="array" ref="F40">_xlfn.TEXTJOIN(", ",1,_xlfn.UNIQUE(_xlfn._xlws.FILTER(product_questions[Feature.Part],(product_questions[Product category]='Feature Compatibility'!$D40)*(product_questions[Req/Opt]="O"),"")))</f>
        <v>L05.2, X05.1, X06.2, X07.1, X07.2, X07.3, X08.1, X08.2</v>
      </c>
    </row>
    <row r="41" spans="2:6" ht="32" x14ac:dyDescent="0.2">
      <c r="B41" s="57" t="str">
        <f>IFERROR(VLOOKUP(IF(LEFT(C41,2)=LEFT(C40,2),"",LEFT(C41,2)),Categories[],2,0),"")</f>
        <v/>
      </c>
      <c r="C41" s="54" t="str">
        <v>12 23 00</v>
      </c>
      <c r="D41" s="54" t="str">
        <f>VLOOKUP(C41,Products[],2,0)</f>
        <v>Interior Shutters</v>
      </c>
      <c r="E41" s="55" t="str" cm="1">
        <f t="array" ref="E41">_xlfn.TEXTJOIN(", ",1,_xlfn.UNIQUE(_xlfn._xlws.FILTER(product_questions[Feature.Part],(product_questions[Product category]='Feature Compatibility'!$D41)*(product_questions[Req/Opt]="P"),"")))</f>
        <v/>
      </c>
      <c r="F41" s="55" t="str" cm="1">
        <f t="array" ref="F41">_xlfn.TEXTJOIN(", ",1,_xlfn.UNIQUE(_xlfn._xlws.FILTER(product_questions[Feature.Part],(product_questions[Product category]='Feature Compatibility'!$D41)*(product_questions[Req/Opt]="O"),"")))</f>
        <v>L05.2, X05.1, X06.2, X07.1, X07.2, X07.3, X08.1, X08.2</v>
      </c>
    </row>
    <row r="42" spans="2:6" ht="32" x14ac:dyDescent="0.2">
      <c r="B42" s="57" t="str">
        <f>IFERROR(VLOOKUP(IF(LEFT(C42,2)=LEFT(C41,2),"",LEFT(C42,2)),Categories[],2,0),"")</f>
        <v/>
      </c>
      <c r="C42" s="54" t="str">
        <v>12 24 00</v>
      </c>
      <c r="D42" s="54" t="str">
        <f>VLOOKUP(C42,Products[],2,0)</f>
        <v>Window Shades</v>
      </c>
      <c r="E42" s="55" t="str" cm="1">
        <f t="array" ref="E42">_xlfn.TEXTJOIN(", ",1,_xlfn.UNIQUE(_xlfn._xlws.FILTER(product_questions[Feature.Part],(product_questions[Product category]='Feature Compatibility'!$D42)*(product_questions[Req/Opt]="P"),"")))</f>
        <v/>
      </c>
      <c r="F42" s="55" t="str" cm="1">
        <f t="array" ref="F42">_xlfn.TEXTJOIN(", ",1,_xlfn.UNIQUE(_xlfn._xlws.FILTER(product_questions[Feature.Part],(product_questions[Product category]='Feature Compatibility'!$D42)*(product_questions[Req/Opt]="O"),"")))</f>
        <v>L05.2, X05.1, X06.2, X07.1, X07.2, X07.3, X08.1, X08.2</v>
      </c>
    </row>
    <row r="43" spans="2:6" ht="32" x14ac:dyDescent="0.2">
      <c r="B43" s="57" t="str">
        <f>IFERROR(VLOOKUP(IF(LEFT(C43,2)=LEFT(C42,2),"",LEFT(C43,2)),Categories[],2,0),"")</f>
        <v/>
      </c>
      <c r="C43" s="54" t="str">
        <v>12 31 00</v>
      </c>
      <c r="D43" s="54" t="str">
        <f>VLOOKUP(C43,Products[],2,0)</f>
        <v>Manufactured Metal Casework</v>
      </c>
      <c r="E43" s="55" t="str" cm="1">
        <f t="array" ref="E43">_xlfn.TEXTJOIN(", ",1,_xlfn.UNIQUE(_xlfn._xlws.FILTER(product_questions[Feature.Part],(product_questions[Product category]='Feature Compatibility'!$D43)*(product_questions[Req/Opt]="P"),"")))</f>
        <v/>
      </c>
      <c r="F43" s="55" t="str" cm="1">
        <f t="array" ref="F43">_xlfn.TEXTJOIN(", ",1,_xlfn.UNIQUE(_xlfn._xlws.FILTER(product_questions[Feature.Part],(product_questions[Product category]='Feature Compatibility'!$D43)*(product_questions[Req/Opt]="O"),"")))</f>
        <v>X05.1, X06.2, X07.1, X07.2, X07.3, X08.1, X08.2</v>
      </c>
    </row>
    <row r="44" spans="2:6" ht="32" x14ac:dyDescent="0.2">
      <c r="B44" s="57" t="str">
        <f>IFERROR(VLOOKUP(IF(LEFT(C44,2)=LEFT(C43,2),"",LEFT(C44,2)),Categories[],2,0),"")</f>
        <v/>
      </c>
      <c r="C44" s="54" t="str">
        <v>12 32 00</v>
      </c>
      <c r="D44" s="54" t="str">
        <f>VLOOKUP(C44,Products[],2,0)</f>
        <v>Manufactured Wood Casework</v>
      </c>
      <c r="E44" s="55" t="str" cm="1">
        <f t="array" ref="E44">_xlfn.TEXTJOIN(", ",1,_xlfn.UNIQUE(_xlfn._xlws.FILTER(product_questions[Feature.Part],(product_questions[Product category]='Feature Compatibility'!$D44)*(product_questions[Req/Opt]="P"),"")))</f>
        <v/>
      </c>
      <c r="F44" s="55" t="str" cm="1">
        <f t="array" ref="F44">_xlfn.TEXTJOIN(", ",1,_xlfn.UNIQUE(_xlfn._xlws.FILTER(product_questions[Feature.Part],(product_questions[Product category]='Feature Compatibility'!$D44)*(product_questions[Req/Opt]="O"),"")))</f>
        <v>X05.1, X06.2, X07.1, X07.2, X07.3, X08.1, X08.2</v>
      </c>
    </row>
    <row r="45" spans="2:6" ht="32" x14ac:dyDescent="0.2">
      <c r="B45" s="57" t="str">
        <f>IFERROR(VLOOKUP(IF(LEFT(C45,2)=LEFT(C44,2),"",LEFT(C45,2)),Categories[],2,0),"")</f>
        <v/>
      </c>
      <c r="C45" s="54" t="str">
        <v>12 34 00</v>
      </c>
      <c r="D45" s="54" t="str">
        <f>VLOOKUP(C45,Products[],2,0)</f>
        <v>Manufactured Plastic Casework</v>
      </c>
      <c r="E45" s="55" t="str" cm="1">
        <f t="array" ref="E45">_xlfn.TEXTJOIN(", ",1,_xlfn.UNIQUE(_xlfn._xlws.FILTER(product_questions[Feature.Part],(product_questions[Product category]='Feature Compatibility'!$D45)*(product_questions[Req/Opt]="P"),"")))</f>
        <v/>
      </c>
      <c r="F45" s="55" t="str" cm="1">
        <f t="array" ref="F45">_xlfn.TEXTJOIN(", ",1,_xlfn.UNIQUE(_xlfn._xlws.FILTER(product_questions[Feature.Part],(product_questions[Product category]='Feature Compatibility'!$D45)*(product_questions[Req/Opt]="O"),"")))</f>
        <v>X05.1, X06.2, X07.1, X07.2, X07.3, X08.1, X08.2</v>
      </c>
    </row>
    <row r="46" spans="2:6" ht="32" x14ac:dyDescent="0.2">
      <c r="B46" s="57" t="str">
        <f>IFERROR(VLOOKUP(IF(LEFT(C46,2)=LEFT(C45,2),"",LEFT(C46,2)),Categories[],2,0),"")</f>
        <v/>
      </c>
      <c r="C46" s="54" t="str">
        <v>12 35 00</v>
      </c>
      <c r="D46" s="54" t="str">
        <f>VLOOKUP(C46,Products[],2,0)</f>
        <v>Specialty Casework</v>
      </c>
      <c r="E46" s="55" t="str" cm="1">
        <f t="array" ref="E46">_xlfn.TEXTJOIN(", ",1,_xlfn.UNIQUE(_xlfn._xlws.FILTER(product_questions[Feature.Part],(product_questions[Product category]='Feature Compatibility'!$D46)*(product_questions[Req/Opt]="P"),"")))</f>
        <v/>
      </c>
      <c r="F46" s="55" t="str" cm="1">
        <f t="array" ref="F46">_xlfn.TEXTJOIN(", ",1,_xlfn.UNIQUE(_xlfn._xlws.FILTER(product_questions[Feature.Part],(product_questions[Product category]='Feature Compatibility'!$D46)*(product_questions[Req/Opt]="O"),"")))</f>
        <v>X05.1, X06.2, X07.1, X07.2, X07.3, X08.1, X08.2</v>
      </c>
    </row>
    <row r="47" spans="2:6" ht="32" x14ac:dyDescent="0.2">
      <c r="B47" s="57" t="str">
        <f>IFERROR(VLOOKUP(IF(LEFT(C47,2)=LEFT(C46,2),"",LEFT(C47,2)),Categories[],2,0),"")</f>
        <v/>
      </c>
      <c r="C47" s="54" t="str">
        <v>12 36 00</v>
      </c>
      <c r="D47" s="54" t="str">
        <f>VLOOKUP(C47,Products[],2,0)</f>
        <v>Countertops</v>
      </c>
      <c r="E47" s="55" t="str" cm="1">
        <f t="array" ref="E47">_xlfn.TEXTJOIN(", ",1,_xlfn.UNIQUE(_xlfn._xlws.FILTER(product_questions[Feature.Part],(product_questions[Product category]='Feature Compatibility'!$D47)*(product_questions[Req/Opt]="P"),"")))</f>
        <v/>
      </c>
      <c r="F47" s="55" t="str" cm="1">
        <f t="array" ref="F47">_xlfn.TEXTJOIN(", ",1,_xlfn.UNIQUE(_xlfn._xlws.FILTER(product_questions[Feature.Part],(product_questions[Product category]='Feature Compatibility'!$D47)*(product_questions[Req/Opt]="O"),"")))</f>
        <v>X05.1, X06.2, X07.1, X07.2, X07.3, X08.1, X08.2</v>
      </c>
    </row>
    <row r="48" spans="2:6" ht="16" x14ac:dyDescent="0.2">
      <c r="B48" s="57" t="str">
        <f>IFERROR(VLOOKUP(IF(LEFT(C48,2)=LEFT(C47,2),"",LEFT(C48,2)),Categories[],2,0),"")</f>
        <v/>
      </c>
      <c r="C48" s="54" t="str">
        <v>12 41 00</v>
      </c>
      <c r="D48" s="54" t="str">
        <f>VLOOKUP(C48,Products[],2,0)</f>
        <v>Office Accessories</v>
      </c>
      <c r="E48" s="55" t="str" cm="1">
        <f t="array" ref="E48">_xlfn.TEXTJOIN(", ",1,_xlfn.UNIQUE(_xlfn._xlws.FILTER(product_questions[Feature.Part],(product_questions[Product category]='Feature Compatibility'!$D48)*(product_questions[Req/Opt]="P"),"")))</f>
        <v/>
      </c>
      <c r="F48" s="55" t="str" cm="1">
        <f t="array" ref="F48">_xlfn.TEXTJOIN(", ",1,_xlfn.UNIQUE(_xlfn._xlws.FILTER(product_questions[Feature.Part],(product_questions[Product category]='Feature Compatibility'!$D48)*(product_questions[Req/Opt]="O"),"")))</f>
        <v>V02.1, V02.2, V07.1</v>
      </c>
    </row>
    <row r="49" spans="2:6" ht="16" x14ac:dyDescent="0.2">
      <c r="B49" s="57" t="str">
        <f>IFERROR(VLOOKUP(IF(LEFT(C49,2)=LEFT(C48,2),"",LEFT(C49,2)),Categories[],2,0),"")</f>
        <v/>
      </c>
      <c r="C49" s="54" t="str">
        <v>12 43 00</v>
      </c>
      <c r="D49" s="54" t="str">
        <f>VLOOKUP(C49,Products[],2,0)</f>
        <v>Portable Lamps</v>
      </c>
      <c r="E49" s="55" t="str" cm="1">
        <f t="array" ref="E49">_xlfn.TEXTJOIN(", ",1,_xlfn.UNIQUE(_xlfn._xlws.FILTER(product_questions[Feature.Part],(product_questions[Product category]='Feature Compatibility'!$D49)*(product_questions[Req/Opt]="P"),"")))</f>
        <v/>
      </c>
      <c r="F49" s="55" t="str" cm="1">
        <f t="array" ref="F49">_xlfn.TEXTJOIN(", ",1,_xlfn.UNIQUE(_xlfn._xlws.FILTER(product_questions[Feature.Part],(product_questions[Product category]='Feature Compatibility'!$D49)*(product_questions[Req/Opt]="O"),"")))</f>
        <v>L08.1, L08.2, L09.2</v>
      </c>
    </row>
    <row r="50" spans="2:6" ht="16" x14ac:dyDescent="0.2">
      <c r="B50" s="57" t="str">
        <f>IFERROR(VLOOKUP(IF(LEFT(C50,2)=LEFT(C49,2),"",LEFT(C50,2)),Categories[],2,0),"")</f>
        <v/>
      </c>
      <c r="C50" s="54" t="str">
        <v>12 48 00</v>
      </c>
      <c r="D50" s="54" t="str">
        <f>VLOOKUP(C50,Products[],2,0)</f>
        <v>Rugs, Mats, Grates, &amp; Grilles</v>
      </c>
      <c r="E50" s="55" t="str" cm="1">
        <f t="array" ref="E50">_xlfn.TEXTJOIN(", ",1,_xlfn.UNIQUE(_xlfn._xlws.FILTER(product_questions[Feature.Part],(product_questions[Product category]='Feature Compatibility'!$D50)*(product_questions[Req/Opt]="P"),"")))</f>
        <v/>
      </c>
      <c r="F50" s="55" t="str" cm="1">
        <f t="array" ref="F50">_xlfn.TEXTJOIN(", ",1,_xlfn.UNIQUE(_xlfn._xlws.FILTER(product_questions[Feature.Part],(product_questions[Product category]='Feature Compatibility'!$D50)*(product_questions[Req/Opt]="O"),"")))</f>
        <v>A09.1</v>
      </c>
    </row>
    <row r="51" spans="2:6" ht="32" x14ac:dyDescent="0.2">
      <c r="B51" s="57" t="str">
        <f>IFERROR(VLOOKUP(IF(LEFT(C51,2)=LEFT(C50,2),"",LEFT(C51,2)),Categories[],2,0),"")</f>
        <v/>
      </c>
      <c r="C51" s="54" t="str">
        <v>12 51 00</v>
      </c>
      <c r="D51" s="54" t="str">
        <f>VLOOKUP(C51,Products[],2,0)</f>
        <v>Office Furniture</v>
      </c>
      <c r="E51" s="55" t="str" cm="1">
        <f t="array" ref="E51">_xlfn.TEXTJOIN(", ",1,_xlfn.UNIQUE(_xlfn._xlws.FILTER(product_questions[Feature.Part],(product_questions[Product category]='Feature Compatibility'!$D51)*(product_questions[Req/Opt]="P"),"")))</f>
        <v/>
      </c>
      <c r="F51" s="55" t="str" cm="1">
        <f t="array" ref="F51">_xlfn.TEXTJOIN(", ",1,_xlfn.UNIQUE(_xlfn._xlws.FILTER(product_questions[Feature.Part],(product_questions[Product category]='Feature Compatibility'!$D51)*(product_questions[Req/Opt]="O"),"")))</f>
        <v>V02.2, V07.1, X05.1, X06.2, X07.1, X07.2, X07.3, X08.1, X08.2</v>
      </c>
    </row>
    <row r="52" spans="2:6" ht="32" x14ac:dyDescent="0.2">
      <c r="B52" s="57" t="str">
        <f>IFERROR(VLOOKUP(IF(LEFT(C52,2)=LEFT(C51,2),"",LEFT(C52,2)),Categories[],2,0),"")</f>
        <v/>
      </c>
      <c r="C52" s="54" t="str">
        <v>12 52 23</v>
      </c>
      <c r="D52" s="54" t="str">
        <f>VLOOKUP(C52,Products[],2,0)</f>
        <v>Office Seating</v>
      </c>
      <c r="E52" s="55" t="str" cm="1">
        <f t="array" ref="E52">_xlfn.TEXTJOIN(", ",1,_xlfn.UNIQUE(_xlfn._xlws.FILTER(product_questions[Feature.Part],(product_questions[Product category]='Feature Compatibility'!$D52)*(product_questions[Req/Opt]="P"),"")))</f>
        <v>V02.3</v>
      </c>
      <c r="F52" s="55" t="str" cm="1">
        <f t="array" ref="F52">_xlfn.TEXTJOIN(", ",1,_xlfn.UNIQUE(_xlfn._xlws.FILTER(product_questions[Feature.Part],(product_questions[Product category]='Feature Compatibility'!$D52)*(product_questions[Req/Opt]="O"),"")))</f>
        <v>T04.1, T04.2, X05.1, X06.2, X07.1, X07.2, X07.3, X08.1, X08.2</v>
      </c>
    </row>
    <row r="53" spans="2:6" ht="32" x14ac:dyDescent="0.2">
      <c r="B53" s="57" t="str">
        <f>IFERROR(VLOOKUP(IF(LEFT(C53,2)=LEFT(C52,2),"",LEFT(C53,2)),Categories[],2,0),"")</f>
        <v/>
      </c>
      <c r="C53" s="54" t="str">
        <v>12 93 13</v>
      </c>
      <c r="D53" s="54" t="str">
        <f>VLOOKUP(C53,Products[],2,0)</f>
        <v>Bicycle Racks</v>
      </c>
      <c r="E53" s="55" t="str" cm="1">
        <f t="array" ref="E53">_xlfn.TEXTJOIN(", ",1,_xlfn.UNIQUE(_xlfn._xlws.FILTER(product_questions[Feature.Part],(product_questions[Product category]='Feature Compatibility'!$D53)*(product_questions[Req/Opt]="P"),"")))</f>
        <v/>
      </c>
      <c r="F53" s="55" t="str" cm="1">
        <f t="array" ref="F53">_xlfn.TEXTJOIN(", ",1,_xlfn.UNIQUE(_xlfn._xlws.FILTER(product_questions[Feature.Part],(product_questions[Product category]='Feature Compatibility'!$D53)*(product_questions[Req/Opt]="O"),"")))</f>
        <v>V04.1, X07.1, X07.2, X07.3, X08.1, X08.2</v>
      </c>
    </row>
    <row r="54" spans="2:6" ht="16" x14ac:dyDescent="0.2">
      <c r="B54" s="57" t="str">
        <f>IFERROR(VLOOKUP(IF(LEFT(C54,2)=LEFT(C53,2),"",LEFT(C54,2)),Categories[],2,0),"")</f>
        <v>Plumbing</v>
      </c>
      <c r="C54" s="54" t="str">
        <v>22 10 00</v>
      </c>
      <c r="D54" s="54" t="str">
        <f>VLOOKUP(C54,Products[],2,0)</f>
        <v>Plumbing Piping</v>
      </c>
      <c r="E54" s="55" t="str" cm="1">
        <f t="array" ref="E54">_xlfn.TEXTJOIN(", ",1,_xlfn.UNIQUE(_xlfn._xlws.FILTER(product_questions[Feature.Part],(product_questions[Product category]='Feature Compatibility'!$D54)*(product_questions[Req/Opt]="P"),"")))</f>
        <v>X01.3</v>
      </c>
      <c r="F54" s="55" t="str" cm="1">
        <f t="array" ref="F54">_xlfn.TEXTJOIN(", ",1,_xlfn.UNIQUE(_xlfn._xlws.FILTER(product_questions[Feature.Part],(product_questions[Product category]='Feature Compatibility'!$D54)*(product_questions[Req/Opt]="O"),"")))</f>
        <v>X05.2</v>
      </c>
    </row>
    <row r="55" spans="2:6" ht="16" x14ac:dyDescent="0.2">
      <c r="B55" s="57" t="str">
        <f>IFERROR(VLOOKUP(IF(LEFT(C55,2)=LEFT(C54,2),"",LEFT(C55,2)),Categories[],2,0),"")</f>
        <v/>
      </c>
      <c r="C55" s="54" t="str">
        <v>22 42 39</v>
      </c>
      <c r="D55" s="54" t="str">
        <f>VLOOKUP(C55,Products[],2,0)</f>
        <v>Faucets</v>
      </c>
      <c r="E55" s="55" t="str" cm="1">
        <f t="array" ref="E55">_xlfn.TEXTJOIN(", ",1,_xlfn.UNIQUE(_xlfn._xlws.FILTER(product_questions[Feature.Part],(product_questions[Product category]='Feature Compatibility'!$D55)*(product_questions[Req/Opt]="P"),"")))</f>
        <v/>
      </c>
      <c r="F55" s="55" t="str" cm="1">
        <f t="array" ref="F55">_xlfn.TEXTJOIN(", ",1,_xlfn.UNIQUE(_xlfn._xlws.FILTER(product_questions[Feature.Part],(product_questions[Product category]='Feature Compatibility'!$D55)*(product_questions[Req/Opt]="O"),"")))</f>
        <v>W08.2</v>
      </c>
    </row>
    <row r="56" spans="2:6" ht="64" x14ac:dyDescent="0.2">
      <c r="B56" s="57" t="str">
        <f>IFERROR(VLOOKUP(IF(LEFT(C56,2)=LEFT(C55,2),"",LEFT(C56,2)),Categories[],2,0),"")</f>
        <v>Heating, Ventilating, and Air Conditioning (HVAC)</v>
      </c>
      <c r="C56" s="54" t="str">
        <v>23 05 66</v>
      </c>
      <c r="D56" s="54" t="str">
        <f>VLOOKUP(C56,Products[],2,0)</f>
        <v>Anti-Microbial Ultraviolet Emitters</v>
      </c>
      <c r="E56" s="55" t="str" cm="1">
        <f t="array" ref="E56">_xlfn.TEXTJOIN(", ",1,_xlfn.UNIQUE(_xlfn._xlws.FILTER(product_questions[Feature.Part],(product_questions[Product category]='Feature Compatibility'!$D56)*(product_questions[Req/Opt]="P"),"")))</f>
        <v/>
      </c>
      <c r="F56" s="55" t="str" cm="1">
        <f t="array" ref="F56">_xlfn.TEXTJOIN(", ",1,_xlfn.UNIQUE(_xlfn._xlws.FILTER(product_questions[Feature.Part],(product_questions[Product category]='Feature Compatibility'!$D56)*(product_questions[Req/Opt]="O"),"")))</f>
        <v>A13.1, A14.1</v>
      </c>
    </row>
    <row r="57" spans="2:6" ht="16" x14ac:dyDescent="0.2">
      <c r="B57" s="57" t="str">
        <f>IFERROR(VLOOKUP(IF(LEFT(C57,2)=LEFT(C56,2),"",LEFT(C57,2)),Categories[],2,0),"")</f>
        <v/>
      </c>
      <c r="C57" s="54" t="str">
        <v>23 41 00</v>
      </c>
      <c r="D57" s="54" t="str">
        <f>VLOOKUP(C57,Products[],2,0)</f>
        <v>Particle Air Filtration</v>
      </c>
      <c r="E57" s="55" t="str" cm="1">
        <f t="array" ref="E57">_xlfn.TEXTJOIN(", ",1,_xlfn.UNIQUE(_xlfn._xlws.FILTER(product_questions[Feature.Part],(product_questions[Product category]='Feature Compatibility'!$D57)*(product_questions[Req/Opt]="P"),"")))</f>
        <v/>
      </c>
      <c r="F57" s="55" t="str" cm="1">
        <f t="array" ref="F57">_xlfn.TEXTJOIN(", ",1,_xlfn.UNIQUE(_xlfn._xlws.FILTER(product_questions[Feature.Part],(product_questions[Product category]='Feature Compatibility'!$D57)*(product_questions[Req/Opt]="O"),"")))</f>
        <v>A12.1, A13.1</v>
      </c>
    </row>
    <row r="58" spans="2:6" ht="16" x14ac:dyDescent="0.2">
      <c r="B58" s="57" t="str">
        <f>IFERROR(VLOOKUP(IF(LEFT(C58,2)=LEFT(C57,2),"",LEFT(C58,2)),Categories[],2,0),"")</f>
        <v/>
      </c>
      <c r="C58" s="54" t="str">
        <v>23 83 00</v>
      </c>
      <c r="D58" s="54" t="str">
        <f>VLOOKUP(C58,Products[],2,0)</f>
        <v>Radiant Heating and Cooling Units</v>
      </c>
      <c r="E58" s="55" t="str" cm="1">
        <f t="array" ref="E58">_xlfn.TEXTJOIN(", ",1,_xlfn.UNIQUE(_xlfn._xlws.FILTER(product_questions[Feature.Part],(product_questions[Product category]='Feature Compatibility'!$D58)*(product_questions[Req/Opt]="P"),"")))</f>
        <v/>
      </c>
      <c r="F58" s="55" t="str" cm="1">
        <f t="array" ref="F58">_xlfn.TEXTJOIN(", ",1,_xlfn.UNIQUE(_xlfn._xlws.FILTER(product_questions[Feature.Part],(product_questions[Product category]='Feature Compatibility'!$D58)*(product_questions[Req/Opt]="O"),"")))</f>
        <v>T05.1, T05.2</v>
      </c>
    </row>
    <row r="59" spans="2:6" ht="16" x14ac:dyDescent="0.2">
      <c r="B59" s="57" t="str">
        <f>IFERROR(VLOOKUP(IF(LEFT(C59,2)=LEFT(C58,2),"",LEFT(C59,2)),Categories[],2,0),"")</f>
        <v/>
      </c>
      <c r="C59" s="54" t="str">
        <v>23 -- -A</v>
      </c>
      <c r="D59" s="54" t="str">
        <f>VLOOKUP(C59,Products[],2,0)</f>
        <v>Standalone Air Purifier</v>
      </c>
      <c r="E59" s="55" t="str" cm="1">
        <f t="array" ref="E59">_xlfn.TEXTJOIN(", ",1,_xlfn.UNIQUE(_xlfn._xlws.FILTER(product_questions[Feature.Part],(product_questions[Product category]='Feature Compatibility'!$D59)*(product_questions[Req/Opt]="P"),"")))</f>
        <v/>
      </c>
      <c r="F59" s="55" t="str" cm="1">
        <f t="array" ref="F59">_xlfn.TEXTJOIN(", ",1,_xlfn.UNIQUE(_xlfn._xlws.FILTER(product_questions[Feature.Part],(product_questions[Product category]='Feature Compatibility'!$D59)*(product_questions[Req/Opt]="O"),"")))</f>
        <v>A13.1</v>
      </c>
    </row>
    <row r="60" spans="2:6" ht="16" x14ac:dyDescent="0.2">
      <c r="B60" s="57" t="str">
        <f>IFERROR(VLOOKUP(IF(LEFT(C60,2)=LEFT(C59,2),"",LEFT(C60,2)),Categories[],2,0),"")</f>
        <v/>
      </c>
      <c r="C60" s="54" t="str">
        <v>23 -- -F</v>
      </c>
      <c r="D60" s="54" t="str">
        <f>VLOOKUP(C60,Products[],2,0)</f>
        <v>Fan</v>
      </c>
      <c r="E60" s="55" t="str" cm="1">
        <f t="array" ref="E60">_xlfn.TEXTJOIN(", ",1,_xlfn.UNIQUE(_xlfn._xlws.FILTER(product_questions[Feature.Part],(product_questions[Product category]='Feature Compatibility'!$D60)*(product_questions[Req/Opt]="P"),"")))</f>
        <v/>
      </c>
      <c r="F60" s="55" t="str" cm="1">
        <f t="array" ref="F60">_xlfn.TEXTJOIN(", ",1,_xlfn.UNIQUE(_xlfn._xlws.FILTER(product_questions[Feature.Part],(product_questions[Product category]='Feature Compatibility'!$D60)*(product_questions[Req/Opt]="O"),"")))</f>
        <v>T04.1</v>
      </c>
    </row>
    <row r="61" spans="2:6" ht="16" x14ac:dyDescent="0.2">
      <c r="B61" s="57" t="str">
        <f>IFERROR(VLOOKUP(IF(LEFT(C61,2)=LEFT(C60,2),"",LEFT(C61,2)),Categories[],2,0),"")</f>
        <v/>
      </c>
      <c r="C61" s="54" t="str">
        <v>23 -- -H</v>
      </c>
      <c r="D61" s="54" t="str">
        <f>VLOOKUP(C61,Products[],2,0)</f>
        <v>Space Heater</v>
      </c>
      <c r="E61" s="55" t="str" cm="1">
        <f t="array" ref="E61">_xlfn.TEXTJOIN(", ",1,_xlfn.UNIQUE(_xlfn._xlws.FILTER(product_questions[Feature.Part],(product_questions[Product category]='Feature Compatibility'!$D61)*(product_questions[Req/Opt]="P"),"")))</f>
        <v/>
      </c>
      <c r="F61" s="55" t="str" cm="1">
        <f t="array" ref="F61">_xlfn.TEXTJOIN(", ",1,_xlfn.UNIQUE(_xlfn._xlws.FILTER(product_questions[Feature.Part],(product_questions[Product category]='Feature Compatibility'!$D61)*(product_questions[Req/Opt]="O"),"")))</f>
        <v>T04.2</v>
      </c>
    </row>
    <row r="62" spans="2:6" ht="16" x14ac:dyDescent="0.2">
      <c r="B62" s="57" t="str">
        <f>IFERROR(VLOOKUP(IF(LEFT(C62,2)=LEFT(C61,2),"",LEFT(C62,2)),Categories[],2,0),"")</f>
        <v/>
      </c>
      <c r="C62" s="54" t="str">
        <v>23 -- -S</v>
      </c>
      <c r="D62" s="54" t="str">
        <f>VLOOKUP(C62,Products[],2,0)</f>
        <v>Air and Temperature Sensors</v>
      </c>
      <c r="E62" s="55" t="str" cm="1">
        <f t="array" ref="E62">_xlfn.TEXTJOIN(", ",1,_xlfn.UNIQUE(_xlfn._xlws.FILTER(product_questions[Feature.Part],(product_questions[Product category]='Feature Compatibility'!$D62)*(product_questions[Req/Opt]="P"),"")))</f>
        <v>X01.3</v>
      </c>
      <c r="F62" s="55" t="str" cm="1">
        <f t="array" ref="F62">_xlfn.TEXTJOIN(", ",1,_xlfn.UNIQUE(_xlfn._xlws.FILTER(product_questions[Feature.Part],(product_questions[Product category]='Feature Compatibility'!$D62)*(product_questions[Req/Opt]="O"),"")))</f>
        <v>A08.1, T06.1, X05.1</v>
      </c>
    </row>
    <row r="63" spans="2:6" ht="16" x14ac:dyDescent="0.2">
      <c r="B63" s="57" t="str">
        <f>IFERROR(VLOOKUP(IF(LEFT(C63,2)=LEFT(C62,2),"",LEFT(C63,2)),Categories[],2,0),"")</f>
        <v>Electrical</v>
      </c>
      <c r="C63" s="54" t="str">
        <v>26 05 19</v>
      </c>
      <c r="D63" s="54" t="str">
        <f>VLOOKUP(C63,Products[],2,0)</f>
        <v>Electrical Power Conductors and Cables</v>
      </c>
      <c r="E63" s="55" t="str" cm="1">
        <f t="array" ref="E63">_xlfn.TEXTJOIN(", ",1,_xlfn.UNIQUE(_xlfn._xlws.FILTER(product_questions[Feature.Part],(product_questions[Product category]='Feature Compatibility'!$D63)*(product_questions[Req/Opt]="P"),"")))</f>
        <v/>
      </c>
      <c r="F63" s="55" t="str" cm="1">
        <f t="array" ref="F63">_xlfn.TEXTJOIN(", ",1,_xlfn.UNIQUE(_xlfn._xlws.FILTER(product_questions[Feature.Part],(product_questions[Product category]='Feature Compatibility'!$D63)*(product_questions[Req/Opt]="O"),"")))</f>
        <v>X05.1</v>
      </c>
    </row>
    <row r="64" spans="2:6" ht="16" x14ac:dyDescent="0.2">
      <c r="B64" s="57" t="str">
        <f>IFERROR(VLOOKUP(IF(LEFT(C64,2)=LEFT(C63,2),"",LEFT(C64,2)),Categories[],2,0),"")</f>
        <v/>
      </c>
      <c r="C64" s="54" t="str">
        <v>26 05 33</v>
      </c>
      <c r="D64" s="54" t="str">
        <f>VLOOKUP(C64,Products[],2,0)</f>
        <v>Raceway and Boxes for Electrical Systems</v>
      </c>
      <c r="E64" s="55" t="str" cm="1">
        <f t="array" ref="E64">_xlfn.TEXTJOIN(", ",1,_xlfn.UNIQUE(_xlfn._xlws.FILTER(product_questions[Feature.Part],(product_questions[Product category]='Feature Compatibility'!$D64)*(product_questions[Req/Opt]="P"),"")))</f>
        <v/>
      </c>
      <c r="F64" s="55" t="str" cm="1">
        <f t="array" ref="F64">_xlfn.TEXTJOIN(", ",1,_xlfn.UNIQUE(_xlfn._xlws.FILTER(product_questions[Feature.Part],(product_questions[Product category]='Feature Compatibility'!$D64)*(product_questions[Req/Opt]="O"),"")))</f>
        <v>X05.1</v>
      </c>
    </row>
    <row r="65" spans="2:6" ht="16" x14ac:dyDescent="0.2">
      <c r="B65" s="57" t="str">
        <f>IFERROR(VLOOKUP(IF(LEFT(C65,2)=LEFT(C64,2),"",LEFT(C65,2)),Categories[],2,0),"")</f>
        <v/>
      </c>
      <c r="C65" s="54" t="str">
        <v>26 28 00</v>
      </c>
      <c r="D65" s="54" t="str">
        <f>VLOOKUP(C65,Products[],2,0)</f>
        <v>Circuit Protective Devices</v>
      </c>
      <c r="E65" s="55" t="str" cm="1">
        <f t="array" ref="E65">_xlfn.TEXTJOIN(", ",1,_xlfn.UNIQUE(_xlfn._xlws.FILTER(product_questions[Feature.Part],(product_questions[Product category]='Feature Compatibility'!$D65)*(product_questions[Req/Opt]="P"),"")))</f>
        <v>X01.3</v>
      </c>
      <c r="F65" s="55" t="str" cm="1">
        <f t="array" ref="F65">_xlfn.TEXTJOIN(", ",1,_xlfn.UNIQUE(_xlfn._xlws.FILTER(product_questions[Feature.Part],(product_questions[Product category]='Feature Compatibility'!$D65)*(product_questions[Req/Opt]="O"),"")))</f>
        <v>X05.1</v>
      </c>
    </row>
    <row r="66" spans="2:6" ht="32" x14ac:dyDescent="0.2">
      <c r="B66" s="57" t="str">
        <f>IFERROR(VLOOKUP(IF(LEFT(C66,2)=LEFT(C65,2),"",LEFT(C66,2)),Categories[],2,0),"")</f>
        <v/>
      </c>
      <c r="C66" s="54" t="str">
        <v>26 51 00</v>
      </c>
      <c r="D66" s="54" t="str">
        <f>VLOOKUP(C66,Products[],2,0)</f>
        <v>Interior Lighting</v>
      </c>
      <c r="E66" s="55" t="str" cm="1">
        <f t="array" ref="E66">_xlfn.TEXTJOIN(", ",1,_xlfn.UNIQUE(_xlfn._xlws.FILTER(product_questions[Feature.Part],(product_questions[Product category]='Feature Compatibility'!$D66)*(product_questions[Req/Opt]="P"),"")))</f>
        <v/>
      </c>
      <c r="F66" s="55" t="str" cm="1">
        <f t="array" ref="F66">_xlfn.TEXTJOIN(", ",1,_xlfn.UNIQUE(_xlfn._xlws.FILTER(product_questions[Feature.Part],(product_questions[Product category]='Feature Compatibility'!$D66)*(product_questions[Req/Opt]="O"),"")))</f>
        <v>L04.1, L08.1, L08.2, L09.1, X07.1, X07.2, X07.3, X08.1, X08.2</v>
      </c>
    </row>
    <row r="67" spans="2:6" ht="16" x14ac:dyDescent="0.2">
      <c r="B67" s="57" t="str">
        <f>IFERROR(VLOOKUP(IF(LEFT(C67,2)=LEFT(C66,2),"",LEFT(C67,2)),Categories[],2,0),"")</f>
        <v>Communications</v>
      </c>
      <c r="C67" s="54" t="str">
        <v>27 41 00</v>
      </c>
      <c r="D67" s="54" t="str">
        <f>VLOOKUP(C67,Products[],2,0)</f>
        <v>Audio-Video Systems</v>
      </c>
      <c r="E67" s="55" t="str" cm="1">
        <f t="array" ref="E67">_xlfn.TEXTJOIN(", ",1,_xlfn.UNIQUE(_xlfn._xlws.FILTER(product_questions[Feature.Part],(product_questions[Product category]='Feature Compatibility'!$D67)*(product_questions[Req/Opt]="P"),"")))</f>
        <v/>
      </c>
      <c r="F67" s="55" t="str" cm="1">
        <f t="array" ref="F67">_xlfn.TEXTJOIN(", ",1,_xlfn.UNIQUE(_xlfn._xlws.FILTER(product_questions[Feature.Part],(product_questions[Product category]='Feature Compatibility'!$D67)*(product_questions[Req/Opt]="O"),"")))</f>
        <v>S08.1</v>
      </c>
    </row>
    <row r="68" spans="2:6" ht="16" x14ac:dyDescent="0.2">
      <c r="B68" s="57" t="str">
        <f>IFERROR(VLOOKUP(IF(LEFT(C68,2)=LEFT(C67,2),"",LEFT(C68,2)),Categories[],2,0),"")</f>
        <v/>
      </c>
      <c r="C68" s="54" t="str">
        <v>27 51 19</v>
      </c>
      <c r="D68" s="54" t="str">
        <f>VLOOKUP(C68,Products[],2,0)</f>
        <v>Sound Masking Systems</v>
      </c>
      <c r="E68" s="55" t="str" cm="1">
        <f t="array" ref="E68">_xlfn.TEXTJOIN(", ",1,_xlfn.UNIQUE(_xlfn._xlws.FILTER(product_questions[Feature.Part],(product_questions[Product category]='Feature Compatibility'!$D68)*(product_questions[Req/Opt]="P"),"")))</f>
        <v/>
      </c>
      <c r="F68" s="55" t="str" cm="1">
        <f t="array" ref="F68">_xlfn.TEXTJOIN(", ",1,_xlfn.UNIQUE(_xlfn._xlws.FILTER(product_questions[Feature.Part],(product_questions[Product category]='Feature Compatibility'!$D68)*(product_questions[Req/Opt]="O"),"")))</f>
        <v>S06.1</v>
      </c>
    </row>
    <row r="69" spans="2:6" ht="32" x14ac:dyDescent="0.2">
      <c r="B69" s="57" t="str">
        <f>IFERROR(VLOOKUP(IF(LEFT(C69,2)=LEFT(C68,2),"",LEFT(C69,2)),Categories[],2,0),"")</f>
        <v>Electronic Safety and Security</v>
      </c>
      <c r="C69" s="54" t="str">
        <v>28 46 00</v>
      </c>
      <c r="D69" s="54" t="str">
        <f>VLOOKUP(C69,Products[],2,0)</f>
        <v>Fire Detection and Alarm</v>
      </c>
      <c r="E69" s="55" t="str" cm="1">
        <f t="array" ref="E69">_xlfn.TEXTJOIN(", ",1,_xlfn.UNIQUE(_xlfn._xlws.FILTER(product_questions[Feature.Part],(product_questions[Product category]='Feature Compatibility'!$D69)*(product_questions[Req/Opt]="P"),"")))</f>
        <v>X01.3</v>
      </c>
      <c r="F69" s="55" t="str" cm="1">
        <f t="array" ref="F69">_xlfn.TEXTJOIN(", ",1,_xlfn.UNIQUE(_xlfn._xlws.FILTER(product_questions[Feature.Part],(product_questions[Product category]='Feature Compatibility'!$D69)*(product_questions[Req/Opt]="O"),"")))</f>
        <v>X05.1</v>
      </c>
    </row>
    <row r="70" spans="2:6" ht="16" x14ac:dyDescent="0.2">
      <c r="B70" s="58" t="str">
        <f>IFERROR(VLOOKUP(IF(LEFT(C70,2)=LEFT(C69,2),"",LEFT(C70,2)),Categories[],2,0),"")</f>
        <v/>
      </c>
      <c r="C70" s="54" t="str">
        <v>28 47 00</v>
      </c>
      <c r="D70" s="54" t="str">
        <f>VLOOKUP(C70,Products[],2,0)</f>
        <v>Mass Notification</v>
      </c>
      <c r="E70" s="55" t="str" cm="1">
        <f t="array" ref="E70">_xlfn.TEXTJOIN(", ",1,_xlfn.UNIQUE(_xlfn._xlws.FILTER(product_questions[Feature.Part],(product_questions[Product category]='Feature Compatibility'!$D70)*(product_questions[Req/Opt]="P"),"")))</f>
        <v/>
      </c>
      <c r="F70" s="55" t="str" cm="1">
        <f t="array" ref="F70">_xlfn.TEXTJOIN(", ",1,_xlfn.UNIQUE(_xlfn._xlws.FILTER(product_questions[Feature.Part],(product_questions[Product category]='Feature Compatibility'!$D70)*(product_questions[Req/Opt]="O"),"")))</f>
        <v>C14.1</v>
      </c>
    </row>
  </sheetData>
  <sheetProtection sheet="1" objects="1" scenarios="1"/>
  <mergeCells count="3">
    <mergeCell ref="C5:F5"/>
    <mergeCell ref="C6:F6"/>
    <mergeCell ref="A3:B3"/>
  </mergeCells>
  <conditionalFormatting sqref="B1:B2 B4:B1048576">
    <cfRule type="containsBlanks" dxfId="141" priority="4">
      <formula>LEN(TRIM(B1))=0</formula>
    </cfRule>
    <cfRule type="notContainsBlanks" dxfId="140" priority="6">
      <formula>LEN(TRIM(B1))&gt;0</formula>
    </cfRule>
  </conditionalFormatting>
  <conditionalFormatting sqref="A2:A3">
    <cfRule type="containsBlanks" dxfId="139" priority="2">
      <formula>LEN(TRIM(A2))=0</formula>
    </cfRule>
    <cfRule type="notContainsBlanks" dxfId="138" priority="3">
      <formula>LEN(TRIM(A2))&gt;0</formula>
    </cfRule>
  </conditionalFormatting>
  <conditionalFormatting sqref="B5:F7">
    <cfRule type="expression" dxfId="137" priority="1">
      <formula>$A$3="Status: Upkeep needed"</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FC9BF-146A-4312-ABC6-98A768D8BC71}">
  <sheetPr codeName="Sheet1"/>
  <dimension ref="A1:X359"/>
  <sheetViews>
    <sheetView showGridLines="0" topLeftCell="C1" zoomScaleNormal="100" workbookViewId="0">
      <selection activeCell="C17" sqref="C17"/>
    </sheetView>
  </sheetViews>
  <sheetFormatPr baseColWidth="10" defaultColWidth="8.83203125" defaultRowHeight="15" outlineLevelRow="1" x14ac:dyDescent="0.2"/>
  <cols>
    <col min="1" max="1" width="30.33203125" hidden="1" customWidth="1"/>
    <col min="2" max="2" width="9" style="23" hidden="1" customWidth="1"/>
    <col min="3" max="3" width="54.6640625" customWidth="1"/>
    <col min="4" max="4" width="11.33203125" bestFit="1" customWidth="1"/>
    <col min="5" max="5" width="9" hidden="1" customWidth="1"/>
    <col min="6" max="6" width="54.6640625" customWidth="1"/>
    <col min="7" max="7" width="11.33203125" bestFit="1" customWidth="1"/>
    <col min="8" max="8" width="9" hidden="1" customWidth="1"/>
    <col min="9" max="9" width="54.6640625" customWidth="1"/>
    <col min="10" max="10" width="11.33203125" bestFit="1" customWidth="1"/>
    <col min="11" max="11" width="0" hidden="1" customWidth="1"/>
    <col min="12" max="12" width="54.6640625" customWidth="1"/>
    <col min="13" max="13" width="11.33203125" bestFit="1" customWidth="1"/>
    <col min="14" max="14" width="0" hidden="1" customWidth="1"/>
    <col min="15" max="15" width="54.6640625" customWidth="1"/>
    <col min="16" max="16" width="11.33203125" bestFit="1" customWidth="1"/>
  </cols>
  <sheetData>
    <row r="1" spans="1:24" ht="21" thickBot="1" x14ac:dyDescent="0.3">
      <c r="C1" s="2" t="s">
        <v>522</v>
      </c>
      <c r="X1" t="e" cm="1" vm="1">
        <f t="array" ref="X1">_xlfn._xlws.FILTER(Products[Product Name],Products[Category Name]=Questionnaire!G4)</f>
        <v>#VALUE!</v>
      </c>
    </row>
    <row r="2" spans="1:24" ht="16" thickTop="1" x14ac:dyDescent="0.2"/>
    <row r="3" spans="1:24" x14ac:dyDescent="0.2">
      <c r="C3" t="s">
        <v>408</v>
      </c>
    </row>
    <row r="4" spans="1:24" s="42" customFormat="1" x14ac:dyDescent="0.2">
      <c r="B4" s="43"/>
      <c r="C4" s="40" t="s">
        <v>511</v>
      </c>
    </row>
    <row r="6" spans="1:24" x14ac:dyDescent="0.2">
      <c r="C6" t="s">
        <v>31</v>
      </c>
      <c r="D6" s="23" t="s">
        <v>397</v>
      </c>
    </row>
    <row r="7" spans="1:24" x14ac:dyDescent="0.2">
      <c r="C7" s="40"/>
      <c r="D7" s="4" t="str">
        <f>IFERROR(_xlfn.XLOOKUP(TheProduct,Products[Product Name],Products[CSI],,0),"-")</f>
        <v>-</v>
      </c>
    </row>
    <row r="8" spans="1:24" x14ac:dyDescent="0.2">
      <c r="C8" s="5" t="s">
        <v>922</v>
      </c>
      <c r="D8" s="4" t="str" cm="1">
        <f t="array" ref="D8">IF(LEN(TheProduct)&gt;0,COUNTA(_xlfn.UNIQUE(_xlfn._xlws.FILTER(product_questions[Feature.Part],product_questions[Product category]=TheProduct))),"-")</f>
        <v>-</v>
      </c>
    </row>
    <row r="10" spans="1:24" ht="18" thickBot="1" x14ac:dyDescent="0.25">
      <c r="C10" s="34" t="str">
        <f ca="1">IFERROR(OFFSET(product_questions[[#Headers],[Feature.Part]],D23,0),"Please select a product type above.")</f>
        <v>Please select a product type above.</v>
      </c>
    </row>
    <row r="11" spans="1:24" ht="16" thickTop="1" x14ac:dyDescent="0.2">
      <c r="C11" s="13" t="s">
        <v>68</v>
      </c>
      <c r="D11" s="5" t="e">
        <f ca="1">IF(D24="P","mandatory","optional")</f>
        <v>#N/A</v>
      </c>
      <c r="F11" s="13"/>
      <c r="G11" s="5"/>
      <c r="I11" s="13"/>
      <c r="J11" s="5"/>
      <c r="L11" s="13"/>
      <c r="M11" s="5"/>
      <c r="O11" s="13"/>
      <c r="P11" s="5"/>
    </row>
    <row r="12" spans="1:24" x14ac:dyDescent="0.2">
      <c r="C12" s="22" t="str">
        <f>"Question "&amp;COLUMN()/3</f>
        <v>Question 1</v>
      </c>
      <c r="F12" s="22" t="str">
        <f ca="1">IF(G23&gt;0,"Question "&amp;COLUMN()/3,"")</f>
        <v/>
      </c>
      <c r="I12" s="22" t="str">
        <f ca="1">IF(J23&gt;0,"Question "&amp;COLUMN()/3,"")</f>
        <v/>
      </c>
      <c r="L12" s="22" t="str">
        <f ca="1">IF(M23&gt;0,"Question "&amp;COLUMN()/3,"")</f>
        <v/>
      </c>
      <c r="O12" s="22" t="str">
        <f ca="1">IF(P23&gt;0,"Question "&amp;COLUMN()/3,"")</f>
        <v/>
      </c>
    </row>
    <row r="13" spans="1:24" x14ac:dyDescent="0.2">
      <c r="C13" s="7" t="e">
        <f ca="1">OFFSET(product_questions[[#Headers],[Question]],D23,0)</f>
        <v>#N/A</v>
      </c>
      <c r="D13" s="8"/>
      <c r="F13" s="7" t="str">
        <f ca="1">IF(G23&gt;0,OFFSET(product_questions[[#Headers],[Question]],G23,0),"")</f>
        <v/>
      </c>
      <c r="G13" s="8"/>
      <c r="I13" s="7" t="str">
        <f ca="1">IF(J23&gt;0,OFFSET(product_questions[[#Headers],[Question]],J23,0),"")</f>
        <v/>
      </c>
      <c r="J13" s="8"/>
      <c r="L13" s="7" t="str">
        <f ca="1">IF(M23&gt;0,OFFSET(product_questions[[#Headers],[Question]],M23,0),"")</f>
        <v/>
      </c>
      <c r="M13" s="8"/>
      <c r="O13" s="7" t="str">
        <f ca="1">IF(P23&gt;0,OFFSET(product_questions[[#Headers],[Question]],P23,0),"")</f>
        <v/>
      </c>
      <c r="P13" s="8"/>
    </row>
    <row r="14" spans="1:24" s="12" customFormat="1" ht="43.5" customHeight="1" x14ac:dyDescent="0.2">
      <c r="A14"/>
      <c r="B14" s="23"/>
      <c r="C14" s="12" t="str">
        <f ca="1">IFERROR(VLOOKUP(C13,Questions[],2,0),"")</f>
        <v/>
      </c>
      <c r="F14" s="12" t="str">
        <f ca="1">IF(G23&gt;0,VLOOKUP(F13,Questions[],2,0),"")</f>
        <v/>
      </c>
      <c r="I14" s="12" t="str">
        <f ca="1">IF(J23&gt;0,VLOOKUP(I13,Questions[],2,0),"")</f>
        <v/>
      </c>
      <c r="L14" s="12" t="str">
        <f ca="1">IF(M23&gt;0,VLOOKUP(L13,Questions[],2,0),"")</f>
        <v/>
      </c>
      <c r="O14" s="12" t="str">
        <f ca="1">IF(P23&gt;0,VLOOKUP(O13,Questions[],2,0),"")</f>
        <v/>
      </c>
    </row>
    <row r="15" spans="1:24" s="45" customFormat="1" x14ac:dyDescent="0.2">
      <c r="A15" s="42"/>
      <c r="B15" s="43"/>
      <c r="C15" s="44"/>
      <c r="F15" s="44"/>
      <c r="I15" s="44"/>
      <c r="L15" s="44"/>
      <c r="O15" s="44"/>
    </row>
    <row r="16" spans="1:24" s="51" customFormat="1" x14ac:dyDescent="0.2">
      <c r="A16" s="49"/>
      <c r="B16" s="50"/>
      <c r="C16" s="48" t="e">
        <f ca="1">IF(D23&gt;0,"&lt;&lt;List SKUs in product group to which this answer applies, or enter ALL&gt;&gt;","")</f>
        <v>#N/A</v>
      </c>
      <c r="F16" s="48" t="str">
        <f ca="1">IF(G23&gt;0,"&lt;&lt;List SKUs in product group to which this answer applies, or enter ALL&gt;&gt;","")</f>
        <v/>
      </c>
      <c r="I16" s="48" t="str">
        <f ca="1">IF(J23&gt;0,"&lt;&lt;List SKUs in product group to which this answer applies, or enter ALL&gt;&gt;","")</f>
        <v/>
      </c>
      <c r="L16" s="48" t="str">
        <f ca="1">IF(M23&gt;0,"&lt;&lt;List SKUs in product group to which this answer applies, or enter ALL&gt;&gt;","")</f>
        <v/>
      </c>
      <c r="O16" s="48" t="str">
        <f ca="1">IF(P23&gt;0,"&lt;&lt;List SKUs in product group to which this answer applies, or enter ALL&gt;&gt;","")</f>
        <v/>
      </c>
    </row>
    <row r="17" spans="1:16" s="51" customFormat="1" x14ac:dyDescent="0.2">
      <c r="A17" s="49"/>
      <c r="B17" s="50"/>
      <c r="C17" s="48" t="e">
        <f ca="1">IF(OR(C16="ALL",LEN(C16)&lt;2),"","&lt;&lt;List SKUs in product group not listed above.&gt;&gt;")</f>
        <v>#N/A</v>
      </c>
      <c r="F17" s="48" t="str">
        <f ca="1">IF(OR(F16="ALL",LEN(F16)&lt;2),"","&lt;&lt;List SKUs in product group not listed above.&gt;&gt;")</f>
        <v/>
      </c>
      <c r="I17" s="48" t="str">
        <f ca="1">IF(OR(I16="ALL",LEN(I16)&lt;2),"","&lt;&lt;List SKUs in product group not listed above.&gt;&gt;")</f>
        <v/>
      </c>
      <c r="L17" s="48" t="str">
        <f ca="1">IF(OR(L16="ALL",LEN(L16)&lt;2),"","&lt;&lt;List SKUs in product group not listed above.&gt;&gt;")</f>
        <v/>
      </c>
      <c r="O17" s="48" t="str">
        <f ca="1">IF(OR(O16="ALL",LEN(O16)&lt;2),"","&lt;&lt;List SKUs in product group not listed above.&gt;&gt;")</f>
        <v/>
      </c>
    </row>
    <row r="19" spans="1:16" x14ac:dyDescent="0.2">
      <c r="C19" s="22" t="s">
        <v>10</v>
      </c>
      <c r="D19" s="22"/>
      <c r="E19" s="22"/>
      <c r="F19" s="22"/>
      <c r="G19" s="22"/>
      <c r="H19" s="22"/>
      <c r="I19" s="22"/>
      <c r="J19" s="22"/>
      <c r="K19" s="22"/>
      <c r="L19" s="22"/>
      <c r="M19" s="22"/>
      <c r="N19" s="22"/>
      <c r="O19" s="22"/>
      <c r="P19" s="22"/>
    </row>
    <row r="20" spans="1:16" s="12" customFormat="1" ht="60" customHeight="1" x14ac:dyDescent="0.2">
      <c r="A20"/>
      <c r="B20" s="23"/>
      <c r="C20" s="36" t="str">
        <f ca="1">IF($B27=0,"",IF($B27=$B28,
   IF($B27=$B29, "The SKU(s) where "&amp;IF(LEN(F12)&gt;1,"all answers apply ","this answer applies ")&amp;"can be submitted for Feature "&amp;C10&amp;".  Please provide supporting documentation to complete your application.",
      IF(D24="P","STOP. Based on your responses, your product is not eligible to proceed. Any "&amp;TheProduct&amp;" product must meet the requirements for Feature "&amp;C10&amp;" to be eligible to submit an application for any WELL feature.",
         "Based on your responses, your "&amp;TheProduct&amp;" product is not eligible to proceed with Feature "&amp;C10)),
"Please select a valid answer for all questions."))</f>
        <v/>
      </c>
      <c r="E20" s="22"/>
      <c r="F20" s="22"/>
      <c r="G20" s="22"/>
      <c r="H20" s="22"/>
      <c r="I20" s="22"/>
      <c r="J20" s="22"/>
      <c r="K20" s="22"/>
      <c r="L20" s="22"/>
      <c r="M20" s="22"/>
      <c r="N20" s="22"/>
      <c r="O20" s="22"/>
      <c r="P20" s="22"/>
    </row>
    <row r="21" spans="1:16" ht="13.5" hidden="1" customHeight="1" outlineLevel="1" x14ac:dyDescent="0.2"/>
    <row r="22" spans="1:16" hidden="1" outlineLevel="1" x14ac:dyDescent="0.2">
      <c r="C22" s="7" t="s">
        <v>59</v>
      </c>
      <c r="F22" s="7" t="s">
        <v>59</v>
      </c>
      <c r="I22" s="7" t="s">
        <v>59</v>
      </c>
      <c r="L22" s="7" t="s">
        <v>59</v>
      </c>
      <c r="O22" s="7" t="s">
        <v>59</v>
      </c>
    </row>
    <row r="23" spans="1:16" hidden="1" outlineLevel="1" x14ac:dyDescent="0.2">
      <c r="C23" t="s">
        <v>64</v>
      </c>
      <c r="D23" t="e">
        <f ca="1">MATCH(TheProduct,OFFSET(product_questions[[#Headers],[Product category]],A23+1,0,num_linkages-Questionnaire!A23,1),0)</f>
        <v>#N/A</v>
      </c>
      <c r="F23" t="s">
        <v>64</v>
      </c>
      <c r="G23">
        <f ca="1">IF($B27&gt;(COLUMN()-1)/3-1,MATCH(TheProduct,OFFSET(product_questions[[#Headers],[Product category]],D23+1,0,num_linkages-Questionnaire!D23,1),0)+D23,0)</f>
        <v>0</v>
      </c>
      <c r="I23" t="s">
        <v>64</v>
      </c>
      <c r="J23">
        <f ca="1">IF($B27&gt;(COLUMN()-1)/3-1,MATCH(TheProduct,OFFSET(product_questions[[#Headers],[Product category]],G23+1,0,num_linkages-Questionnaire!G23,1),0)+G23,0)</f>
        <v>0</v>
      </c>
      <c r="L23" t="s">
        <v>64</v>
      </c>
      <c r="M23">
        <f ca="1">IF($B27&gt;(COLUMN()-1)/3-1,MATCH(TheProduct,OFFSET(product_questions[[#Headers],[Product category]],J23+1,0,num_linkages-Questionnaire!J23,1),0)+J23,0)</f>
        <v>0</v>
      </c>
      <c r="O23" t="s">
        <v>64</v>
      </c>
      <c r="P23">
        <f ca="1">IF($B27&gt;(COLUMN()-1)/3-1,MATCH(TheProduct,OFFSET(product_questions[[#Headers],[Product category]],M23+1,0,num_linkages-Questionnaire!M23,1),0)+M23,0)</f>
        <v>0</v>
      </c>
    </row>
    <row r="24" spans="1:16" hidden="1" outlineLevel="1" x14ac:dyDescent="0.2">
      <c r="C24" t="s">
        <v>62</v>
      </c>
      <c r="D24" t="e" cm="1">
        <f t="array" aca="1" ref="D24" ca="1">VLOOKUP(TheProduct,_xlfn._xlws.FILTER(product_questions[],product_questions[Question]=C13),3,0)</f>
        <v>#N/A</v>
      </c>
      <c r="F24" t="s">
        <v>62</v>
      </c>
      <c r="G24" t="e" cm="1" vm="1">
        <f t="array" aca="1" ref="G24" ca="1">VLOOKUP(TheProduct,_xlfn._xlws.FILTER(product_questions[],product_questions[Question]=F13),3,0)</f>
        <v>#VALUE!</v>
      </c>
      <c r="I24" t="s">
        <v>62</v>
      </c>
      <c r="J24" t="e" cm="1" vm="1">
        <f t="array" aca="1" ref="J24" ca="1">VLOOKUP(TheProduct,_xlfn._xlws.FILTER(product_questions[],product_questions[Question]=I13),3,0)</f>
        <v>#VALUE!</v>
      </c>
      <c r="L24" t="s">
        <v>62</v>
      </c>
      <c r="M24" t="e" cm="1" vm="1">
        <f t="array" aca="1" ref="M24" ca="1">VLOOKUP(TheProduct,_xlfn._xlws.FILTER(product_questions[],product_questions[Question]=L13),3,0)</f>
        <v>#VALUE!</v>
      </c>
      <c r="O24" t="s">
        <v>62</v>
      </c>
      <c r="P24" t="e" cm="1" vm="1">
        <f t="array" aca="1" ref="P24" ca="1">VLOOKUP(TheProduct,_xlfn._xlws.FILTER(product_questions[],product_questions[Question]=O13),3,0)</f>
        <v>#VALUE!</v>
      </c>
    </row>
    <row r="25" spans="1:16" hidden="1" outlineLevel="1" x14ac:dyDescent="0.2">
      <c r="C25" t="s">
        <v>10</v>
      </c>
      <c r="D25" t="e">
        <f ca="1">(VLOOKUP(C15,C29:D43,2,0))</f>
        <v>#N/A</v>
      </c>
      <c r="F25" t="s">
        <v>10</v>
      </c>
      <c r="G25" t="e">
        <f ca="1">(VLOOKUP(F15,F29:G43,2,0))</f>
        <v>#N/A</v>
      </c>
      <c r="I25" t="s">
        <v>10</v>
      </c>
      <c r="J25" t="e">
        <f ca="1">(VLOOKUP(I15,I29:J43,2,0))</f>
        <v>#N/A</v>
      </c>
      <c r="L25" t="s">
        <v>10</v>
      </c>
      <c r="M25" t="e">
        <f ca="1">(VLOOKUP(L15,L29:M43,2,0))</f>
        <v>#N/A</v>
      </c>
      <c r="O25" t="s">
        <v>10</v>
      </c>
      <c r="P25" t="e">
        <f ca="1">(VLOOKUP(O15,O29:P43,2,0))</f>
        <v>#N/A</v>
      </c>
    </row>
    <row r="26" spans="1:16" hidden="1" outlineLevel="1" x14ac:dyDescent="0.2"/>
    <row r="27" spans="1:16" hidden="1" outlineLevel="1" x14ac:dyDescent="0.2">
      <c r="A27" t="s">
        <v>345</v>
      </c>
      <c r="B27" s="23">
        <f ca="1">COUNTIFS(product_questions[Product category],TheProduct,product_questions[Feature.Part],Questionnaire!$C10)</f>
        <v>0</v>
      </c>
      <c r="C27" t="s">
        <v>61</v>
      </c>
      <c r="D27">
        <f ca="1">COUNTA(C29:C43)</f>
        <v>1</v>
      </c>
      <c r="F27" t="s">
        <v>61</v>
      </c>
      <c r="G27">
        <f ca="1">COUNTA(F29:F43)</f>
        <v>1</v>
      </c>
      <c r="I27" t="s">
        <v>61</v>
      </c>
      <c r="J27">
        <f ca="1">COUNTA(I29:I43)</f>
        <v>1</v>
      </c>
      <c r="L27" t="s">
        <v>61</v>
      </c>
      <c r="M27">
        <f ca="1">COUNTA(L29:L43)</f>
        <v>1</v>
      </c>
      <c r="O27" t="s">
        <v>61</v>
      </c>
      <c r="P27">
        <f ca="1">COUNTA(O29:O43)</f>
        <v>1</v>
      </c>
    </row>
    <row r="28" spans="1:16" hidden="1" outlineLevel="1" x14ac:dyDescent="0.2">
      <c r="A28" t="s">
        <v>346</v>
      </c>
      <c r="B28" s="23">
        <f>COUNTA(15:15)</f>
        <v>0</v>
      </c>
      <c r="C28" s="10" t="s">
        <v>60</v>
      </c>
      <c r="D28" s="10" t="s">
        <v>10</v>
      </c>
      <c r="F28" s="10" t="s">
        <v>60</v>
      </c>
      <c r="G28" s="10" t="s">
        <v>10</v>
      </c>
      <c r="I28" s="10" t="s">
        <v>60</v>
      </c>
      <c r="J28" s="10" t="s">
        <v>10</v>
      </c>
      <c r="L28" s="10" t="s">
        <v>60</v>
      </c>
      <c r="M28" s="10" t="s">
        <v>10</v>
      </c>
      <c r="O28" s="10" t="s">
        <v>60</v>
      </c>
      <c r="P28" s="10" t="s">
        <v>10</v>
      </c>
    </row>
    <row r="29" spans="1:16" hidden="1" outlineLevel="1" x14ac:dyDescent="0.2">
      <c r="A29" t="s">
        <v>347</v>
      </c>
      <c r="B29" s="23">
        <f ca="1">COUNTIF(25:25, "Approved")</f>
        <v>0</v>
      </c>
      <c r="C29" s="9" t="e" cm="1">
        <f t="array" aca="1" ref="C29" ca="1">_xlfn._xlws.FILTER(Answers[Text],Questionnaire!C13=Answers[Question])</f>
        <v>#N/A</v>
      </c>
      <c r="D29" s="9" t="e" cm="1">
        <f t="array" aca="1" ref="D29:D43" ca="1">VLOOKUP(C29:C43,_xlfn._xlws.FILTER(Answers[[Text]:[Outcome]],C13=Answers[Question]),2,0)</f>
        <v>#N/A</v>
      </c>
      <c r="F29" s="9" t="e" cm="1" vm="1">
        <f t="array" aca="1" ref="F29" ca="1">_xlfn._xlws.FILTER(Answers[Text],Questionnaire!F13=Answers[Question])</f>
        <v>#VALUE!</v>
      </c>
      <c r="G29" s="9" t="e" cm="1" vm="2">
        <f t="array" aca="1" ref="G29:G43" ca="1">VLOOKUP(F29:F43,_xlfn._xlws.FILTER(Answers[[Text]:[Outcome]],F13=Answers[Question]),2,0)</f>
        <v>#VALUE!</v>
      </c>
      <c r="I29" s="9" t="e" cm="1" vm="1">
        <f t="array" aca="1" ref="I29" ca="1">_xlfn._xlws.FILTER(Answers[Text],Questionnaire!I13=Answers[Question])</f>
        <v>#VALUE!</v>
      </c>
      <c r="J29" s="9" t="e" cm="1" vm="2">
        <f t="array" aca="1" ref="J29:J43" ca="1">VLOOKUP(I29:I43,_xlfn._xlws.FILTER(Answers[[Text]:[Outcome]],I13=Answers[Question]),2,0)</f>
        <v>#VALUE!</v>
      </c>
      <c r="L29" s="9" t="e" cm="1" vm="1">
        <f t="array" aca="1" ref="L29" ca="1">_xlfn._xlws.FILTER(Answers[Text],Questionnaire!L13=Answers[Question])</f>
        <v>#VALUE!</v>
      </c>
      <c r="M29" s="9" t="e" cm="1" vm="2">
        <f t="array" aca="1" ref="M29:M43" ca="1">VLOOKUP(L29:L43,_xlfn._xlws.FILTER(Answers[[Text]:[Outcome]],L13=Answers[Question]),2,0)</f>
        <v>#VALUE!</v>
      </c>
      <c r="O29" s="9" t="e" cm="1" vm="1">
        <f t="array" aca="1" ref="O29" ca="1">_xlfn._xlws.FILTER(Answers[Text],Questionnaire!O13=Answers[Question])</f>
        <v>#VALUE!</v>
      </c>
      <c r="P29" s="9" t="e" cm="1" vm="2">
        <f t="array" aca="1" ref="P29:P43" ca="1">VLOOKUP(O29:O43,_xlfn._xlws.FILTER(Answers[[Text]:[Outcome]],O13=Answers[Question]),2,0)</f>
        <v>#VALUE!</v>
      </c>
    </row>
    <row r="30" spans="1:16" hidden="1" outlineLevel="1" x14ac:dyDescent="0.2">
      <c r="C30" s="9"/>
      <c r="D30" s="9" t="e">
        <f ca="1"/>
        <v>#N/A</v>
      </c>
      <c r="F30" s="9"/>
      <c r="G30" s="9" t="e" vm="1">
        <f ca="1"/>
        <v>#VALUE!</v>
      </c>
      <c r="I30" s="9"/>
      <c r="J30" s="9" t="e" vm="1">
        <f ca="1"/>
        <v>#VALUE!</v>
      </c>
      <c r="L30" s="9"/>
      <c r="M30" s="9" t="e" vm="1">
        <f ca="1"/>
        <v>#VALUE!</v>
      </c>
      <c r="O30" s="9"/>
      <c r="P30" s="9" t="e" vm="1">
        <f ca="1"/>
        <v>#VALUE!</v>
      </c>
    </row>
    <row r="31" spans="1:16" hidden="1" outlineLevel="1" x14ac:dyDescent="0.2">
      <c r="C31" s="9"/>
      <c r="D31" s="9" t="e">
        <f ca="1"/>
        <v>#N/A</v>
      </c>
      <c r="F31" s="9"/>
      <c r="G31" s="9" t="e" vm="1">
        <f ca="1"/>
        <v>#VALUE!</v>
      </c>
      <c r="I31" s="9"/>
      <c r="J31" s="9" t="e" vm="1">
        <f ca="1"/>
        <v>#VALUE!</v>
      </c>
      <c r="L31" s="9"/>
      <c r="M31" s="9" t="e" vm="1">
        <f ca="1"/>
        <v>#VALUE!</v>
      </c>
      <c r="O31" s="9"/>
      <c r="P31" s="9" t="e" vm="1">
        <f ca="1"/>
        <v>#VALUE!</v>
      </c>
    </row>
    <row r="32" spans="1:16" hidden="1" outlineLevel="1" x14ac:dyDescent="0.2">
      <c r="C32" s="9"/>
      <c r="D32" s="9" t="e">
        <f ca="1"/>
        <v>#N/A</v>
      </c>
      <c r="F32" s="9"/>
      <c r="G32" s="9" t="e" vm="1">
        <f ca="1"/>
        <v>#VALUE!</v>
      </c>
      <c r="I32" s="9"/>
      <c r="J32" s="9" t="e" vm="1">
        <f ca="1"/>
        <v>#VALUE!</v>
      </c>
      <c r="L32" s="9"/>
      <c r="M32" s="9" t="e" vm="1">
        <f ca="1"/>
        <v>#VALUE!</v>
      </c>
      <c r="O32" s="9"/>
      <c r="P32" s="9" t="e" vm="1">
        <f ca="1"/>
        <v>#VALUE!</v>
      </c>
    </row>
    <row r="33" spans="3:16" hidden="1" outlineLevel="1" x14ac:dyDescent="0.2">
      <c r="C33" s="9"/>
      <c r="D33" s="9" t="e">
        <f ca="1"/>
        <v>#N/A</v>
      </c>
      <c r="F33" s="9"/>
      <c r="G33" s="9" t="e" vm="1">
        <f ca="1"/>
        <v>#VALUE!</v>
      </c>
      <c r="I33" s="9"/>
      <c r="J33" s="9" t="e" vm="1">
        <f ca="1"/>
        <v>#VALUE!</v>
      </c>
      <c r="L33" s="9"/>
      <c r="M33" s="9" t="e" vm="1">
        <f ca="1"/>
        <v>#VALUE!</v>
      </c>
      <c r="O33" s="9"/>
      <c r="P33" s="9" t="e" vm="1">
        <f ca="1"/>
        <v>#VALUE!</v>
      </c>
    </row>
    <row r="34" spans="3:16" hidden="1" outlineLevel="1" x14ac:dyDescent="0.2">
      <c r="C34" s="9"/>
      <c r="D34" s="9" t="e">
        <f ca="1"/>
        <v>#N/A</v>
      </c>
      <c r="F34" s="9"/>
      <c r="G34" s="9" t="e" vm="1">
        <f ca="1"/>
        <v>#VALUE!</v>
      </c>
      <c r="I34" s="9"/>
      <c r="J34" s="9" t="e" vm="1">
        <f ca="1"/>
        <v>#VALUE!</v>
      </c>
      <c r="L34" s="9"/>
      <c r="M34" s="9" t="e" vm="1">
        <f ca="1"/>
        <v>#VALUE!</v>
      </c>
      <c r="O34" s="9"/>
      <c r="P34" s="9" t="e" vm="1">
        <f ca="1"/>
        <v>#VALUE!</v>
      </c>
    </row>
    <row r="35" spans="3:16" hidden="1" outlineLevel="1" x14ac:dyDescent="0.2">
      <c r="C35" s="9"/>
      <c r="D35" s="9" t="e">
        <f ca="1"/>
        <v>#N/A</v>
      </c>
      <c r="F35" s="9"/>
      <c r="G35" s="9" t="e" vm="1">
        <f ca="1"/>
        <v>#VALUE!</v>
      </c>
      <c r="I35" s="9"/>
      <c r="J35" s="9" t="e" vm="1">
        <f ca="1"/>
        <v>#VALUE!</v>
      </c>
      <c r="L35" s="9"/>
      <c r="M35" s="9" t="e" vm="1">
        <f ca="1"/>
        <v>#VALUE!</v>
      </c>
      <c r="O35" s="9"/>
      <c r="P35" s="9" t="e" vm="1">
        <f ca="1"/>
        <v>#VALUE!</v>
      </c>
    </row>
    <row r="36" spans="3:16" hidden="1" outlineLevel="1" x14ac:dyDescent="0.2">
      <c r="C36" s="9"/>
      <c r="D36" s="9" t="e">
        <f ca="1"/>
        <v>#N/A</v>
      </c>
      <c r="F36" s="9"/>
      <c r="G36" s="9" t="e" vm="1">
        <f ca="1"/>
        <v>#VALUE!</v>
      </c>
      <c r="I36" s="9"/>
      <c r="J36" s="9" t="e" vm="1">
        <f ca="1"/>
        <v>#VALUE!</v>
      </c>
      <c r="L36" s="9"/>
      <c r="M36" s="9" t="e" vm="1">
        <f ca="1"/>
        <v>#VALUE!</v>
      </c>
      <c r="O36" s="9"/>
      <c r="P36" s="9" t="e" vm="1">
        <f ca="1"/>
        <v>#VALUE!</v>
      </c>
    </row>
    <row r="37" spans="3:16" hidden="1" outlineLevel="1" x14ac:dyDescent="0.2">
      <c r="C37" s="9"/>
      <c r="D37" s="9" t="e">
        <f ca="1"/>
        <v>#N/A</v>
      </c>
      <c r="F37" s="9"/>
      <c r="G37" s="9" t="e" vm="1">
        <f ca="1"/>
        <v>#VALUE!</v>
      </c>
      <c r="I37" s="9"/>
      <c r="J37" s="9" t="e" vm="1">
        <f ca="1"/>
        <v>#VALUE!</v>
      </c>
      <c r="L37" s="9"/>
      <c r="M37" s="9" t="e" vm="1">
        <f ca="1"/>
        <v>#VALUE!</v>
      </c>
      <c r="O37" s="9"/>
      <c r="P37" s="9" t="e" vm="1">
        <f ca="1"/>
        <v>#VALUE!</v>
      </c>
    </row>
    <row r="38" spans="3:16" hidden="1" outlineLevel="1" x14ac:dyDescent="0.2">
      <c r="C38" s="9"/>
      <c r="D38" s="9" t="e">
        <f ca="1"/>
        <v>#N/A</v>
      </c>
      <c r="F38" s="9"/>
      <c r="G38" s="9" t="e" vm="1">
        <f ca="1"/>
        <v>#VALUE!</v>
      </c>
      <c r="I38" s="9"/>
      <c r="J38" s="9" t="e" vm="1">
        <f ca="1"/>
        <v>#VALUE!</v>
      </c>
      <c r="L38" s="9"/>
      <c r="M38" s="9" t="e" vm="1">
        <f ca="1"/>
        <v>#VALUE!</v>
      </c>
      <c r="O38" s="9"/>
      <c r="P38" s="9" t="e" vm="1">
        <f ca="1"/>
        <v>#VALUE!</v>
      </c>
    </row>
    <row r="39" spans="3:16" hidden="1" outlineLevel="1" x14ac:dyDescent="0.2">
      <c r="C39" s="9"/>
      <c r="D39" s="9" t="e">
        <f ca="1"/>
        <v>#N/A</v>
      </c>
      <c r="F39" s="9"/>
      <c r="G39" s="9" t="e" vm="1">
        <f ca="1"/>
        <v>#VALUE!</v>
      </c>
      <c r="I39" s="9"/>
      <c r="J39" s="9" t="e" vm="1">
        <f ca="1"/>
        <v>#VALUE!</v>
      </c>
      <c r="L39" s="9"/>
      <c r="M39" s="9" t="e" vm="1">
        <f ca="1"/>
        <v>#VALUE!</v>
      </c>
      <c r="O39" s="9"/>
      <c r="P39" s="9" t="e" vm="1">
        <f ca="1"/>
        <v>#VALUE!</v>
      </c>
    </row>
    <row r="40" spans="3:16" hidden="1" outlineLevel="1" x14ac:dyDescent="0.2">
      <c r="C40" s="9"/>
      <c r="D40" s="9" t="e">
        <f ca="1"/>
        <v>#N/A</v>
      </c>
      <c r="F40" s="9"/>
      <c r="G40" s="9" t="e" vm="1">
        <f ca="1"/>
        <v>#VALUE!</v>
      </c>
      <c r="I40" s="9"/>
      <c r="J40" s="9" t="e" vm="1">
        <f ca="1"/>
        <v>#VALUE!</v>
      </c>
      <c r="L40" s="9"/>
      <c r="M40" s="9" t="e" vm="1">
        <f ca="1"/>
        <v>#VALUE!</v>
      </c>
      <c r="O40" s="9"/>
      <c r="P40" s="9" t="e" vm="1">
        <f ca="1"/>
        <v>#VALUE!</v>
      </c>
    </row>
    <row r="41" spans="3:16" hidden="1" outlineLevel="1" x14ac:dyDescent="0.2">
      <c r="C41" s="9"/>
      <c r="D41" s="9" t="e">
        <f ca="1"/>
        <v>#N/A</v>
      </c>
      <c r="F41" s="9"/>
      <c r="G41" s="9" t="e" vm="1">
        <f ca="1"/>
        <v>#VALUE!</v>
      </c>
      <c r="I41" s="9"/>
      <c r="J41" s="9" t="e" vm="1">
        <f ca="1"/>
        <v>#VALUE!</v>
      </c>
      <c r="L41" s="9"/>
      <c r="M41" s="9" t="e" vm="1">
        <f ca="1"/>
        <v>#VALUE!</v>
      </c>
      <c r="O41" s="9"/>
      <c r="P41" s="9" t="e" vm="1">
        <f ca="1"/>
        <v>#VALUE!</v>
      </c>
    </row>
    <row r="42" spans="3:16" hidden="1" outlineLevel="1" x14ac:dyDescent="0.2">
      <c r="C42" s="9"/>
      <c r="D42" s="9" t="e">
        <f ca="1"/>
        <v>#N/A</v>
      </c>
      <c r="F42" s="9"/>
      <c r="G42" s="9" t="e" vm="1">
        <f ca="1"/>
        <v>#VALUE!</v>
      </c>
      <c r="I42" s="9"/>
      <c r="J42" s="9" t="e" vm="1">
        <f ca="1"/>
        <v>#VALUE!</v>
      </c>
      <c r="L42" s="9"/>
      <c r="M42" s="9" t="e" vm="1">
        <f ca="1"/>
        <v>#VALUE!</v>
      </c>
      <c r="O42" s="9"/>
      <c r="P42" s="9" t="e" vm="1">
        <f ca="1"/>
        <v>#VALUE!</v>
      </c>
    </row>
    <row r="43" spans="3:16" hidden="1" outlineLevel="1" x14ac:dyDescent="0.2">
      <c r="C43" s="9"/>
      <c r="D43" s="9" t="e">
        <f ca="1"/>
        <v>#N/A</v>
      </c>
      <c r="F43" s="9"/>
      <c r="G43" s="9" t="e" vm="1">
        <f ca="1"/>
        <v>#VALUE!</v>
      </c>
      <c r="I43" s="9"/>
      <c r="J43" s="9" t="e" vm="1">
        <f ca="1"/>
        <v>#VALUE!</v>
      </c>
      <c r="L43" s="9"/>
      <c r="M43" s="9" t="e" vm="1">
        <f ca="1"/>
        <v>#VALUE!</v>
      </c>
      <c r="O43" s="9"/>
      <c r="P43" s="9" t="e" vm="1">
        <f ca="1"/>
        <v>#VALUE!</v>
      </c>
    </row>
    <row r="44" spans="3:16" collapsed="1" x14ac:dyDescent="0.2"/>
    <row r="45" spans="3:16" ht="18" thickBot="1" x14ac:dyDescent="0.25">
      <c r="C45" s="6" t="str">
        <f ca="1">IFERROR(OFFSET(product_questions[[#Headers],[Feature.Part]],D58,0),"")</f>
        <v/>
      </c>
    </row>
    <row r="46" spans="3:16" ht="16" thickTop="1" x14ac:dyDescent="0.2">
      <c r="C46" s="13" t="str">
        <f ca="1">IF(LEN(C45)&lt;2,"","This question is")</f>
        <v/>
      </c>
      <c r="D46" s="5" t="str">
        <f ca="1">IFERROR(IF(D59="P","mandatory","optional"),"")</f>
        <v/>
      </c>
      <c r="F46" s="13"/>
      <c r="G46" s="5"/>
      <c r="I46" s="13"/>
      <c r="J46" s="5"/>
      <c r="L46" s="13"/>
      <c r="M46" s="5"/>
      <c r="O46" s="13"/>
      <c r="P46" s="5"/>
    </row>
    <row r="47" spans="3:16" x14ac:dyDescent="0.2">
      <c r="C47" s="22" t="str">
        <f ca="1">IF(LEN(C45)&lt;2,"","Question "&amp;COLUMN()/3)</f>
        <v/>
      </c>
      <c r="F47" s="22" t="str">
        <f ca="1">IF(G58&gt;0,"Question "&amp;COLUMN()/3,"")</f>
        <v/>
      </c>
      <c r="I47" s="22" t="str">
        <f ca="1">IF(J58&gt;0,"Question "&amp;COLUMN()/3,"")</f>
        <v/>
      </c>
      <c r="L47" s="22" t="str">
        <f ca="1">IF(M58&gt;0,"Question "&amp;COLUMN()/3,"")</f>
        <v/>
      </c>
      <c r="O47" s="22" t="str">
        <f ca="1">IF(P58&gt;0,"Question "&amp;COLUMN()/3,"")</f>
        <v/>
      </c>
    </row>
    <row r="48" spans="3:16" x14ac:dyDescent="0.2">
      <c r="C48" s="7" t="str">
        <f ca="1">IFERROR(OFFSET(product_questions[[#Headers],[Question]],D58,0),"")</f>
        <v/>
      </c>
      <c r="D48" s="8"/>
      <c r="F48" s="7" t="str">
        <f ca="1">IF(G58&gt;0,OFFSET(product_questions[[#Headers],[Question]],G58,0),"")</f>
        <v/>
      </c>
      <c r="G48" s="8"/>
      <c r="I48" s="7" t="str">
        <f ca="1">IF(J58&gt;0,OFFSET(product_questions[[#Headers],[Question]],J58,0),"")</f>
        <v/>
      </c>
      <c r="J48" s="8"/>
      <c r="L48" s="7" t="str">
        <f ca="1">IF(M58&gt;0,OFFSET(product_questions[[#Headers],[Question]],M58,0),"")</f>
        <v/>
      </c>
      <c r="M48" s="8"/>
      <c r="O48" s="7" t="str">
        <f ca="1">IF(P58&gt;0,OFFSET(product_questions[[#Headers],[Question]],P58,0),"")</f>
        <v/>
      </c>
      <c r="P48" s="8"/>
    </row>
    <row r="49" spans="1:16" s="12" customFormat="1" ht="45" customHeight="1" x14ac:dyDescent="0.2">
      <c r="A49"/>
      <c r="B49" s="23"/>
      <c r="C49" s="12" t="str">
        <f ca="1">IFERROR(VLOOKUP(C48,Questions[],2,0),"")</f>
        <v/>
      </c>
      <c r="F49" s="12" t="str">
        <f ca="1">IF(G58&gt;0,VLOOKUP(F48,Questions[],2,0),"")</f>
        <v/>
      </c>
      <c r="I49" s="12" t="str">
        <f ca="1">IF(J58&gt;0,VLOOKUP(I48,Questions[],2,0),"")</f>
        <v/>
      </c>
      <c r="L49" s="12" t="str">
        <f ca="1">IF(M58&gt;0,VLOOKUP(L48,Questions[],2,0),"")</f>
        <v/>
      </c>
      <c r="O49" s="12" t="str">
        <f ca="1">IF(P58&gt;0,VLOOKUP(O48,Questions[],2,0),"")</f>
        <v/>
      </c>
    </row>
    <row r="50" spans="1:16" s="45" customFormat="1" x14ac:dyDescent="0.2">
      <c r="A50" s="42"/>
      <c r="B50" s="43"/>
      <c r="C50" s="44"/>
      <c r="F50" s="44"/>
      <c r="I50" s="44"/>
      <c r="L50" s="44"/>
      <c r="O50" s="44"/>
    </row>
    <row r="51" spans="1:16" s="51" customFormat="1" x14ac:dyDescent="0.2">
      <c r="A51" s="49"/>
      <c r="B51" s="50"/>
      <c r="C51" s="48" t="e">
        <f ca="1">IF(D58&gt;0,"&lt;&lt;List SKUs in product group to which this answer applies, or enter ALL&gt;&gt;","")</f>
        <v>#N/A</v>
      </c>
      <c r="F51" s="48" t="str">
        <f ca="1">IF(G58&gt;0,"&lt;&lt;List SKUs in product group to which this answer applies, or enter ALL&gt;&gt;","")</f>
        <v/>
      </c>
      <c r="I51" s="48" t="str">
        <f ca="1">IF(J58&gt;0,"&lt;&lt;List SKUs in product group to which this answer applies, or enter ALL&gt;&gt;","")</f>
        <v/>
      </c>
      <c r="L51" s="48" t="str">
        <f ca="1">IF(M58&gt;0,"&lt;&lt;List SKUs in product group to which this answer applies, or enter ALL&gt;&gt;","")</f>
        <v/>
      </c>
      <c r="O51" s="48" t="str">
        <f ca="1">IF(P58&gt;0,"&lt;&lt;List SKUs in product group to which this answer applies, or enter ALL&gt;&gt;","")</f>
        <v/>
      </c>
    </row>
    <row r="52" spans="1:16" s="51" customFormat="1" x14ac:dyDescent="0.2">
      <c r="A52" s="49"/>
      <c r="B52" s="50"/>
      <c r="C52" s="48" t="e">
        <f ca="1">IF(OR(C51="ALL",LEN(C51)&lt;2),"","&lt;&lt;List SKUs in product group not listed above.&gt;&gt;")</f>
        <v>#N/A</v>
      </c>
      <c r="F52" s="48" t="str">
        <f ca="1">IF(OR(F51="ALL",LEN(F51)&lt;2),"","&lt;&lt;List SKUs in product group not listed above.&gt;&gt;")</f>
        <v/>
      </c>
      <c r="I52" s="48" t="str">
        <f ca="1">IF(OR(I51="ALL",LEN(I51)&lt;2),"","&lt;&lt;List SKUs in product group not listed above.&gt;&gt;")</f>
        <v/>
      </c>
      <c r="L52" s="48" t="str">
        <f ca="1">IF(OR(L51="ALL",LEN(L51)&lt;2),"","&lt;&lt;List SKUs in product group not listed above.&gt;&gt;")</f>
        <v/>
      </c>
      <c r="O52" s="48" t="str">
        <f ca="1">IF(OR(O51="ALL",LEN(O51)&lt;2),"","&lt;&lt;List SKUs in product group not listed above.&gt;&gt;")</f>
        <v/>
      </c>
    </row>
    <row r="54" spans="1:16" x14ac:dyDescent="0.2">
      <c r="C54" s="22" t="str">
        <f ca="1">IF(LEN(C45)&lt;2,"","Outcome")</f>
        <v/>
      </c>
      <c r="D54" s="22"/>
      <c r="E54" s="22"/>
      <c r="F54" s="22"/>
      <c r="G54" s="22"/>
      <c r="H54" s="22"/>
      <c r="I54" s="22"/>
      <c r="J54" s="22"/>
      <c r="K54" s="22"/>
      <c r="L54" s="22"/>
      <c r="M54" s="22"/>
      <c r="N54" s="22"/>
      <c r="O54" s="22"/>
      <c r="P54" s="22"/>
    </row>
    <row r="55" spans="1:16" s="12" customFormat="1" ht="60" customHeight="1" x14ac:dyDescent="0.2">
      <c r="A55"/>
      <c r="B55" s="23"/>
      <c r="C55" s="36" t="str">
        <f ca="1">IF($B62=0,"",IF($B62=$B63,
   IF($B62=$B64, "The SKU(s) where "&amp;IF(LEN(F47)&gt;1,"all answers apply ","this answer applies ")&amp;"can be submitted for Feature "&amp;C45&amp;".  Please provide supporting documentation to complete your application.",
      IF(D59="P","STOP. Based on your responses, your product is not eligible to proceed. Any "&amp;TheProduct&amp;" product must meet the requirements for Feature "&amp;C45&amp;" to be eligible to submit an application for any WELL feature.",
         "Based on your responses, your "&amp;TheProduct&amp;" product is not eligible to proceed with Feature "&amp;C45)),
"Please select a valid answer for all questions."))</f>
        <v/>
      </c>
      <c r="F55" s="22"/>
      <c r="G55" s="22"/>
      <c r="H55" s="22"/>
      <c r="I55" s="22"/>
      <c r="J55" s="22"/>
      <c r="L55" s="22"/>
      <c r="M55" s="22"/>
      <c r="N55" s="22"/>
      <c r="O55" s="22"/>
      <c r="P55" s="22"/>
    </row>
    <row r="56" spans="1:16" ht="13.5" hidden="1" customHeight="1" outlineLevel="1" x14ac:dyDescent="0.2">
      <c r="E56" s="22"/>
      <c r="K56" s="22"/>
    </row>
    <row r="57" spans="1:16" hidden="1" outlineLevel="1" x14ac:dyDescent="0.2">
      <c r="C57" s="7" t="s">
        <v>59</v>
      </c>
      <c r="F57" s="7" t="s">
        <v>59</v>
      </c>
      <c r="I57" s="7" t="s">
        <v>59</v>
      </c>
      <c r="L57" s="7" t="s">
        <v>59</v>
      </c>
      <c r="O57" s="7" t="s">
        <v>59</v>
      </c>
    </row>
    <row r="58" spans="1:16" hidden="1" outlineLevel="1" x14ac:dyDescent="0.2">
      <c r="C58" t="s">
        <v>64</v>
      </c>
      <c r="D58" t="e">
        <f ca="1">MATCH(TheProduct,OFFSET(product_questions[[#Headers],[Product category]],MAX(23:23)+1,0,num_linkages-MAX(23:23),1),0)+MAX(23:23)</f>
        <v>#N/A</v>
      </c>
      <c r="F58" t="s">
        <v>64</v>
      </c>
      <c r="G58">
        <f ca="1">IF($B62&gt;(COLUMN()-1)/3-1,MATCH(TheProduct,OFFSET(product_questions[[#Headers],[Product category]],D58+1,0,num_linkages-Questionnaire!D58,1),0)+D58,0)</f>
        <v>0</v>
      </c>
      <c r="I58" t="s">
        <v>64</v>
      </c>
      <c r="J58">
        <f ca="1">IF($B62&gt;(COLUMN()-1)/3-1,MATCH(TheProduct,OFFSET(product_questions[[#Headers],[Product category]],G58+1,0,num_linkages-Questionnaire!G58,1),0)+G58,0)</f>
        <v>0</v>
      </c>
      <c r="L58" t="s">
        <v>64</v>
      </c>
      <c r="M58">
        <f ca="1">IF($B62&gt;(COLUMN()-1)/3-1,MATCH(TheProduct,OFFSET(product_questions[[#Headers],[Product category]],J58+1,0,num_linkages-Questionnaire!J58,1),0)+J58,0)</f>
        <v>0</v>
      </c>
      <c r="O58" t="s">
        <v>64</v>
      </c>
      <c r="P58">
        <f ca="1">IF($B62&gt;(COLUMN()-1)/3-1,MATCH(TheProduct,OFFSET(product_questions[[#Headers],[Product category]],M58+1,0,num_linkages-Questionnaire!M58,1),0)+M58,0)</f>
        <v>0</v>
      </c>
    </row>
    <row r="59" spans="1:16" hidden="1" outlineLevel="1" x14ac:dyDescent="0.2">
      <c r="C59" t="s">
        <v>62</v>
      </c>
      <c r="D59" t="e" cm="1" vm="1">
        <f t="array" aca="1" ref="D59" ca="1">VLOOKUP(TheProduct,_xlfn._xlws.FILTER(product_questions[],product_questions[Question]=C48),3,0)</f>
        <v>#VALUE!</v>
      </c>
      <c r="F59" t="s">
        <v>62</v>
      </c>
      <c r="G59" t="e" cm="1" vm="1">
        <f t="array" aca="1" ref="G59" ca="1">VLOOKUP(TheProduct,_xlfn._xlws.FILTER(product_questions[],product_questions[Question]=F48),3,0)</f>
        <v>#VALUE!</v>
      </c>
      <c r="I59" t="s">
        <v>62</v>
      </c>
      <c r="J59" t="e" cm="1" vm="1">
        <f t="array" aca="1" ref="J59" ca="1">VLOOKUP(TheProduct,_xlfn._xlws.FILTER(product_questions[],product_questions[Question]=I48),3,0)</f>
        <v>#VALUE!</v>
      </c>
      <c r="L59" t="s">
        <v>62</v>
      </c>
      <c r="M59" t="e" cm="1" vm="1">
        <f t="array" aca="1" ref="M59" ca="1">VLOOKUP(TheProduct,_xlfn._xlws.FILTER(product_questions[],product_questions[Question]=L48),3,0)</f>
        <v>#VALUE!</v>
      </c>
      <c r="O59" t="s">
        <v>62</v>
      </c>
      <c r="P59" t="e" cm="1" vm="1">
        <f t="array" aca="1" ref="P59" ca="1">VLOOKUP(TheProduct,_xlfn._xlws.FILTER(product_questions[],product_questions[Question]=O48),3,0)</f>
        <v>#VALUE!</v>
      </c>
    </row>
    <row r="60" spans="1:16" hidden="1" outlineLevel="1" x14ac:dyDescent="0.2">
      <c r="C60" t="s">
        <v>10</v>
      </c>
      <c r="D60" t="e">
        <f ca="1">(VLOOKUP(C50,C64:D78,2,0))</f>
        <v>#N/A</v>
      </c>
      <c r="F60" t="s">
        <v>10</v>
      </c>
      <c r="G60" t="e">
        <f ca="1">(VLOOKUP(F50,F64:G78,2,0))</f>
        <v>#N/A</v>
      </c>
      <c r="I60" t="s">
        <v>10</v>
      </c>
      <c r="J60" t="e">
        <f ca="1">(VLOOKUP(I50,I64:J78,2,0))</f>
        <v>#N/A</v>
      </c>
      <c r="L60" t="s">
        <v>10</v>
      </c>
      <c r="M60" t="e">
        <f ca="1">(VLOOKUP(L50,L64:M78,2,0))</f>
        <v>#N/A</v>
      </c>
      <c r="O60" t="s">
        <v>10</v>
      </c>
      <c r="P60" t="e">
        <f ca="1">(VLOOKUP(O50,O64:P78,2,0))</f>
        <v>#N/A</v>
      </c>
    </row>
    <row r="61" spans="1:16" hidden="1" outlineLevel="1" x14ac:dyDescent="0.2"/>
    <row r="62" spans="1:16" hidden="1" outlineLevel="1" x14ac:dyDescent="0.2">
      <c r="A62" t="s">
        <v>345</v>
      </c>
      <c r="B62" s="23">
        <f ca="1">COUNTIFS(product_questions[Product category],TheProduct,product_questions[Feature.Part],Questionnaire!$C45)</f>
        <v>0</v>
      </c>
      <c r="C62" t="s">
        <v>61</v>
      </c>
      <c r="D62">
        <f ca="1">COUNTA(C64:C78)</f>
        <v>1</v>
      </c>
      <c r="F62" t="s">
        <v>61</v>
      </c>
      <c r="G62">
        <f ca="1">COUNTA(F64:F78)</f>
        <v>1</v>
      </c>
      <c r="I62" t="s">
        <v>61</v>
      </c>
      <c r="J62">
        <f ca="1">COUNTA(I64:I78)</f>
        <v>1</v>
      </c>
      <c r="L62" t="s">
        <v>61</v>
      </c>
      <c r="M62">
        <f ca="1">COUNTA(L64:L78)</f>
        <v>1</v>
      </c>
      <c r="O62" t="s">
        <v>61</v>
      </c>
      <c r="P62">
        <f ca="1">COUNTA(O64:O78)</f>
        <v>1</v>
      </c>
    </row>
    <row r="63" spans="1:16" hidden="1" outlineLevel="1" x14ac:dyDescent="0.2">
      <c r="A63" t="s">
        <v>346</v>
      </c>
      <c r="B63" s="23">
        <f>COUNTA(50:50)</f>
        <v>0</v>
      </c>
      <c r="C63" s="10" t="s">
        <v>60</v>
      </c>
      <c r="D63" s="10" t="s">
        <v>10</v>
      </c>
      <c r="F63" s="10" t="s">
        <v>60</v>
      </c>
      <c r="G63" s="10" t="s">
        <v>10</v>
      </c>
      <c r="I63" s="10" t="s">
        <v>60</v>
      </c>
      <c r="J63" s="10" t="s">
        <v>10</v>
      </c>
      <c r="L63" s="10" t="s">
        <v>60</v>
      </c>
      <c r="M63" s="10" t="s">
        <v>10</v>
      </c>
      <c r="O63" s="10" t="s">
        <v>60</v>
      </c>
      <c r="P63" s="10" t="s">
        <v>10</v>
      </c>
    </row>
    <row r="64" spans="1:16" hidden="1" outlineLevel="1" x14ac:dyDescent="0.2">
      <c r="A64" t="s">
        <v>347</v>
      </c>
      <c r="B64" s="23">
        <f ca="1">COUNTIF(60:60, "Approved")</f>
        <v>0</v>
      </c>
      <c r="C64" s="9" t="e" cm="1" vm="1">
        <f t="array" aca="1" ref="C64" ca="1">_xlfn._xlws.FILTER(Answers[Text],Questionnaire!C48=Answers[Question])</f>
        <v>#VALUE!</v>
      </c>
      <c r="D64" s="9" t="e" cm="1" vm="2">
        <f t="array" aca="1" ref="D64:D78" ca="1">VLOOKUP(C64:C78,_xlfn._xlws.FILTER(Answers[[Text]:[Outcome]],C48=Answers[Question]),2,0)</f>
        <v>#VALUE!</v>
      </c>
      <c r="F64" s="9" t="e" cm="1" vm="1">
        <f t="array" aca="1" ref="F64" ca="1">_xlfn._xlws.FILTER(Answers[Text],Questionnaire!F48=Answers[Question])</f>
        <v>#VALUE!</v>
      </c>
      <c r="G64" s="9" t="e" cm="1" vm="2">
        <f t="array" aca="1" ref="G64:G78" ca="1">VLOOKUP(F64:F78,_xlfn._xlws.FILTER(Answers[[Text]:[Outcome]],F48=Answers[Question]),2,0)</f>
        <v>#VALUE!</v>
      </c>
      <c r="I64" s="9" t="e" cm="1" vm="1">
        <f t="array" aca="1" ref="I64" ca="1">_xlfn._xlws.FILTER(Answers[Text],Questionnaire!I48=Answers[Question])</f>
        <v>#VALUE!</v>
      </c>
      <c r="J64" s="9" t="e" cm="1" vm="2">
        <f t="array" aca="1" ref="J64:J78" ca="1">VLOOKUP(I64:I78,_xlfn._xlws.FILTER(Answers[[Text]:[Outcome]],I48=Answers[Question]),2,0)</f>
        <v>#VALUE!</v>
      </c>
      <c r="L64" s="9" t="e" cm="1" vm="1">
        <f t="array" aca="1" ref="L64" ca="1">_xlfn._xlws.FILTER(Answers[Text],Questionnaire!L48=Answers[Question])</f>
        <v>#VALUE!</v>
      </c>
      <c r="M64" s="9" t="e" cm="1" vm="2">
        <f t="array" aca="1" ref="M64:M78" ca="1">VLOOKUP(L64:L78,_xlfn._xlws.FILTER(Answers[[Text]:[Outcome]],L48=Answers[Question]),2,0)</f>
        <v>#VALUE!</v>
      </c>
      <c r="O64" s="9" t="e" cm="1" vm="1">
        <f t="array" aca="1" ref="O64" ca="1">_xlfn._xlws.FILTER(Answers[Text],Questionnaire!O48=Answers[Question])</f>
        <v>#VALUE!</v>
      </c>
      <c r="P64" s="9" t="e" cm="1" vm="2">
        <f t="array" aca="1" ref="P64:P78" ca="1">VLOOKUP(O64:O78,_xlfn._xlws.FILTER(Answers[[Text]:[Outcome]],O48=Answers[Question]),2,0)</f>
        <v>#VALUE!</v>
      </c>
    </row>
    <row r="65" spans="3:16" hidden="1" outlineLevel="1" x14ac:dyDescent="0.2">
      <c r="C65" s="9"/>
      <c r="D65" s="9" t="e" vm="1">
        <f ca="1"/>
        <v>#VALUE!</v>
      </c>
      <c r="F65" s="9"/>
      <c r="G65" s="9" t="e" vm="1">
        <f ca="1"/>
        <v>#VALUE!</v>
      </c>
      <c r="I65" s="9"/>
      <c r="J65" s="9" t="e" vm="1">
        <f ca="1"/>
        <v>#VALUE!</v>
      </c>
      <c r="L65" s="9"/>
      <c r="M65" s="9" t="e" vm="1">
        <f ca="1"/>
        <v>#VALUE!</v>
      </c>
      <c r="O65" s="9"/>
      <c r="P65" s="9" t="e" vm="1">
        <f ca="1"/>
        <v>#VALUE!</v>
      </c>
    </row>
    <row r="66" spans="3:16" hidden="1" outlineLevel="1" x14ac:dyDescent="0.2">
      <c r="C66" s="9"/>
      <c r="D66" s="9" t="e" vm="1">
        <f ca="1"/>
        <v>#VALUE!</v>
      </c>
      <c r="F66" s="9"/>
      <c r="G66" s="9" t="e" vm="1">
        <f ca="1"/>
        <v>#VALUE!</v>
      </c>
      <c r="I66" s="9"/>
      <c r="J66" s="9" t="e" vm="1">
        <f ca="1"/>
        <v>#VALUE!</v>
      </c>
      <c r="L66" s="9"/>
      <c r="M66" s="9" t="e" vm="1">
        <f ca="1"/>
        <v>#VALUE!</v>
      </c>
      <c r="O66" s="9"/>
      <c r="P66" s="9" t="e" vm="1">
        <f ca="1"/>
        <v>#VALUE!</v>
      </c>
    </row>
    <row r="67" spans="3:16" hidden="1" outlineLevel="1" x14ac:dyDescent="0.2">
      <c r="C67" s="9"/>
      <c r="D67" s="9" t="e" vm="1">
        <f ca="1"/>
        <v>#VALUE!</v>
      </c>
      <c r="F67" s="9"/>
      <c r="G67" s="9" t="e" vm="1">
        <f ca="1"/>
        <v>#VALUE!</v>
      </c>
      <c r="I67" s="9"/>
      <c r="J67" s="9" t="e" vm="1">
        <f ca="1"/>
        <v>#VALUE!</v>
      </c>
      <c r="L67" s="9"/>
      <c r="M67" s="9" t="e" vm="1">
        <f ca="1"/>
        <v>#VALUE!</v>
      </c>
      <c r="O67" s="9"/>
      <c r="P67" s="9" t="e" vm="1">
        <f ca="1"/>
        <v>#VALUE!</v>
      </c>
    </row>
    <row r="68" spans="3:16" hidden="1" outlineLevel="1" x14ac:dyDescent="0.2">
      <c r="C68" s="9"/>
      <c r="D68" s="9" t="e" vm="1">
        <f ca="1"/>
        <v>#VALUE!</v>
      </c>
      <c r="F68" s="9"/>
      <c r="G68" s="9" t="e" vm="1">
        <f ca="1"/>
        <v>#VALUE!</v>
      </c>
      <c r="I68" s="9"/>
      <c r="J68" s="9" t="e" vm="1">
        <f ca="1"/>
        <v>#VALUE!</v>
      </c>
      <c r="L68" s="9"/>
      <c r="M68" s="9" t="e" vm="1">
        <f ca="1"/>
        <v>#VALUE!</v>
      </c>
      <c r="O68" s="9"/>
      <c r="P68" s="9" t="e" vm="1">
        <f ca="1"/>
        <v>#VALUE!</v>
      </c>
    </row>
    <row r="69" spans="3:16" hidden="1" outlineLevel="1" x14ac:dyDescent="0.2">
      <c r="C69" s="9"/>
      <c r="D69" s="9" t="e" vm="1">
        <f ca="1"/>
        <v>#VALUE!</v>
      </c>
      <c r="F69" s="9"/>
      <c r="G69" s="9" t="e" vm="1">
        <f ca="1"/>
        <v>#VALUE!</v>
      </c>
      <c r="I69" s="9"/>
      <c r="J69" s="9" t="e" vm="1">
        <f ca="1"/>
        <v>#VALUE!</v>
      </c>
      <c r="L69" s="9"/>
      <c r="M69" s="9" t="e" vm="1">
        <f ca="1"/>
        <v>#VALUE!</v>
      </c>
      <c r="O69" s="9"/>
      <c r="P69" s="9" t="e" vm="1">
        <f ca="1"/>
        <v>#VALUE!</v>
      </c>
    </row>
    <row r="70" spans="3:16" hidden="1" outlineLevel="1" x14ac:dyDescent="0.2">
      <c r="C70" s="9"/>
      <c r="D70" s="9" t="e" vm="1">
        <f ca="1"/>
        <v>#VALUE!</v>
      </c>
      <c r="F70" s="9"/>
      <c r="G70" s="9" t="e" vm="1">
        <f ca="1"/>
        <v>#VALUE!</v>
      </c>
      <c r="I70" s="9"/>
      <c r="J70" s="9" t="e" vm="1">
        <f ca="1"/>
        <v>#VALUE!</v>
      </c>
      <c r="L70" s="9"/>
      <c r="M70" s="9" t="e" vm="1">
        <f ca="1"/>
        <v>#VALUE!</v>
      </c>
      <c r="O70" s="9"/>
      <c r="P70" s="9" t="e" vm="1">
        <f ca="1"/>
        <v>#VALUE!</v>
      </c>
    </row>
    <row r="71" spans="3:16" hidden="1" outlineLevel="1" x14ac:dyDescent="0.2">
      <c r="C71" s="9"/>
      <c r="D71" s="9" t="e" vm="1">
        <f ca="1"/>
        <v>#VALUE!</v>
      </c>
      <c r="F71" s="9"/>
      <c r="G71" s="9" t="e" vm="1">
        <f ca="1"/>
        <v>#VALUE!</v>
      </c>
      <c r="I71" s="9"/>
      <c r="J71" s="9" t="e" vm="1">
        <f ca="1"/>
        <v>#VALUE!</v>
      </c>
      <c r="L71" s="9"/>
      <c r="M71" s="9" t="e" vm="1">
        <f ca="1"/>
        <v>#VALUE!</v>
      </c>
      <c r="O71" s="9"/>
      <c r="P71" s="9" t="e" vm="1">
        <f ca="1"/>
        <v>#VALUE!</v>
      </c>
    </row>
    <row r="72" spans="3:16" hidden="1" outlineLevel="1" x14ac:dyDescent="0.2">
      <c r="C72" s="9"/>
      <c r="D72" s="9" t="e" vm="1">
        <f ca="1"/>
        <v>#VALUE!</v>
      </c>
      <c r="F72" s="9"/>
      <c r="G72" s="9" t="e" vm="1">
        <f ca="1"/>
        <v>#VALUE!</v>
      </c>
      <c r="I72" s="9"/>
      <c r="J72" s="9" t="e" vm="1">
        <f ca="1"/>
        <v>#VALUE!</v>
      </c>
      <c r="L72" s="9"/>
      <c r="M72" s="9" t="e" vm="1">
        <f ca="1"/>
        <v>#VALUE!</v>
      </c>
      <c r="O72" s="9"/>
      <c r="P72" s="9" t="e" vm="1">
        <f ca="1"/>
        <v>#VALUE!</v>
      </c>
    </row>
    <row r="73" spans="3:16" hidden="1" outlineLevel="1" x14ac:dyDescent="0.2">
      <c r="C73" s="9"/>
      <c r="D73" s="9" t="e" vm="1">
        <f ca="1"/>
        <v>#VALUE!</v>
      </c>
      <c r="F73" s="9"/>
      <c r="G73" s="9" t="e" vm="1">
        <f ca="1"/>
        <v>#VALUE!</v>
      </c>
      <c r="I73" s="9"/>
      <c r="J73" s="9" t="e" vm="1">
        <f ca="1"/>
        <v>#VALUE!</v>
      </c>
      <c r="L73" s="9"/>
      <c r="M73" s="9" t="e" vm="1">
        <f ca="1"/>
        <v>#VALUE!</v>
      </c>
      <c r="O73" s="9"/>
      <c r="P73" s="9" t="e" vm="1">
        <f ca="1"/>
        <v>#VALUE!</v>
      </c>
    </row>
    <row r="74" spans="3:16" hidden="1" outlineLevel="1" x14ac:dyDescent="0.2">
      <c r="C74" s="9"/>
      <c r="D74" s="9" t="e" vm="1">
        <f ca="1"/>
        <v>#VALUE!</v>
      </c>
      <c r="F74" s="9"/>
      <c r="G74" s="9" t="e" vm="1">
        <f ca="1"/>
        <v>#VALUE!</v>
      </c>
      <c r="I74" s="9"/>
      <c r="J74" s="9" t="e" vm="1">
        <f ca="1"/>
        <v>#VALUE!</v>
      </c>
      <c r="L74" s="9"/>
      <c r="M74" s="9" t="e" vm="1">
        <f ca="1"/>
        <v>#VALUE!</v>
      </c>
      <c r="O74" s="9"/>
      <c r="P74" s="9" t="e" vm="1">
        <f ca="1"/>
        <v>#VALUE!</v>
      </c>
    </row>
    <row r="75" spans="3:16" hidden="1" outlineLevel="1" x14ac:dyDescent="0.2">
      <c r="C75" s="9"/>
      <c r="D75" s="9" t="e" vm="1">
        <f ca="1"/>
        <v>#VALUE!</v>
      </c>
      <c r="F75" s="9"/>
      <c r="G75" s="9" t="e" vm="1">
        <f ca="1"/>
        <v>#VALUE!</v>
      </c>
      <c r="I75" s="9"/>
      <c r="J75" s="9" t="e" vm="1">
        <f ca="1"/>
        <v>#VALUE!</v>
      </c>
      <c r="L75" s="9"/>
      <c r="M75" s="9" t="e" vm="1">
        <f ca="1"/>
        <v>#VALUE!</v>
      </c>
      <c r="O75" s="9"/>
      <c r="P75" s="9" t="e" vm="1">
        <f ca="1"/>
        <v>#VALUE!</v>
      </c>
    </row>
    <row r="76" spans="3:16" hidden="1" outlineLevel="1" x14ac:dyDescent="0.2">
      <c r="C76" s="9"/>
      <c r="D76" s="9" t="e" vm="1">
        <f ca="1"/>
        <v>#VALUE!</v>
      </c>
      <c r="F76" s="9"/>
      <c r="G76" s="9" t="e" vm="1">
        <f ca="1"/>
        <v>#VALUE!</v>
      </c>
      <c r="I76" s="9"/>
      <c r="J76" s="9" t="e" vm="1">
        <f ca="1"/>
        <v>#VALUE!</v>
      </c>
      <c r="L76" s="9"/>
      <c r="M76" s="9" t="e" vm="1">
        <f ca="1"/>
        <v>#VALUE!</v>
      </c>
      <c r="O76" s="9"/>
      <c r="P76" s="9" t="e" vm="1">
        <f ca="1"/>
        <v>#VALUE!</v>
      </c>
    </row>
    <row r="77" spans="3:16" hidden="1" outlineLevel="1" x14ac:dyDescent="0.2">
      <c r="C77" s="9"/>
      <c r="D77" s="9" t="e" vm="1">
        <f ca="1"/>
        <v>#VALUE!</v>
      </c>
      <c r="F77" s="9"/>
      <c r="G77" s="9" t="e" vm="1">
        <f ca="1"/>
        <v>#VALUE!</v>
      </c>
      <c r="I77" s="9"/>
      <c r="J77" s="9" t="e" vm="1">
        <f ca="1"/>
        <v>#VALUE!</v>
      </c>
      <c r="L77" s="9"/>
      <c r="M77" s="9" t="e" vm="1">
        <f ca="1"/>
        <v>#VALUE!</v>
      </c>
      <c r="O77" s="9"/>
      <c r="P77" s="9" t="e" vm="1">
        <f ca="1"/>
        <v>#VALUE!</v>
      </c>
    </row>
    <row r="78" spans="3:16" hidden="1" outlineLevel="1" x14ac:dyDescent="0.2">
      <c r="C78" s="9"/>
      <c r="D78" s="9" t="e" vm="1">
        <f ca="1"/>
        <v>#VALUE!</v>
      </c>
      <c r="F78" s="9"/>
      <c r="G78" s="9" t="e" vm="1">
        <f ca="1"/>
        <v>#VALUE!</v>
      </c>
      <c r="I78" s="9"/>
      <c r="J78" s="9" t="e" vm="1">
        <f ca="1"/>
        <v>#VALUE!</v>
      </c>
      <c r="L78" s="9"/>
      <c r="M78" s="9" t="e" vm="1">
        <f ca="1"/>
        <v>#VALUE!</v>
      </c>
      <c r="O78" s="9"/>
      <c r="P78" s="9" t="e" vm="1">
        <f ca="1"/>
        <v>#VALUE!</v>
      </c>
    </row>
    <row r="79" spans="3:16" collapsed="1" x14ac:dyDescent="0.2"/>
    <row r="80" spans="3:16" ht="18" thickBot="1" x14ac:dyDescent="0.25">
      <c r="C80" s="6" t="str">
        <f ca="1">IFERROR(OFFSET(product_questions[[#Headers],[Feature.Part]],D93,0),"")</f>
        <v/>
      </c>
    </row>
    <row r="81" spans="1:16" ht="16" thickTop="1" x14ac:dyDescent="0.2">
      <c r="C81" s="13" t="str">
        <f ca="1">IF(LEN(C80)&lt;2,"","This question is")</f>
        <v/>
      </c>
      <c r="D81" s="5" t="str">
        <f ca="1">IFERROR(IF(D94="P","mandatory","optional"),"")</f>
        <v/>
      </c>
      <c r="F81" s="13"/>
      <c r="G81" s="5"/>
      <c r="I81" s="13"/>
      <c r="J81" s="5"/>
      <c r="L81" s="13"/>
      <c r="M81" s="5"/>
      <c r="O81" s="13"/>
      <c r="P81" s="5"/>
    </row>
    <row r="82" spans="1:16" x14ac:dyDescent="0.2">
      <c r="C82" s="22" t="str">
        <f ca="1">IF(LEN(C80)&lt;2,"","Question "&amp;COLUMN()/3)</f>
        <v/>
      </c>
      <c r="F82" s="22" t="str">
        <f ca="1">IF(G93&gt;0,"Question "&amp;COLUMN()/3,"")</f>
        <v/>
      </c>
      <c r="I82" s="22" t="str">
        <f ca="1">IF(J93&gt;0,"Question "&amp;COLUMN()/3,"")</f>
        <v/>
      </c>
      <c r="L82" s="22" t="str">
        <f ca="1">IF(M93&gt;0,"Question "&amp;COLUMN()/3,"")</f>
        <v/>
      </c>
      <c r="O82" s="22" t="str">
        <f ca="1">IF(P93&gt;0,"Question "&amp;COLUMN()/3,"")</f>
        <v/>
      </c>
    </row>
    <row r="83" spans="1:16" x14ac:dyDescent="0.2">
      <c r="C83" s="7" t="str">
        <f ca="1">IFERROR(OFFSET(product_questions[[#Headers],[Question]],D93,0),"")</f>
        <v/>
      </c>
      <c r="D83" s="8"/>
      <c r="F83" s="7" t="str">
        <f ca="1">IF(G93&gt;0,OFFSET(product_questions[[#Headers],[Question]],G93,0),"")</f>
        <v/>
      </c>
      <c r="G83" s="8"/>
      <c r="I83" s="7" t="str">
        <f ca="1">IF(J93&gt;0,OFFSET(product_questions[[#Headers],[Question]],J93,0),"")</f>
        <v/>
      </c>
      <c r="J83" s="8"/>
      <c r="L83" s="7" t="str">
        <f ca="1">IF(M93&gt;0,OFFSET(product_questions[[#Headers],[Question]],M93,0),"")</f>
        <v/>
      </c>
      <c r="M83" s="8"/>
      <c r="O83" s="7" t="str">
        <f ca="1">IF(P93&gt;0,OFFSET(product_questions[[#Headers],[Question]],P93,0),"")</f>
        <v/>
      </c>
      <c r="P83" s="8"/>
    </row>
    <row r="84" spans="1:16" s="12" customFormat="1" ht="45" customHeight="1" x14ac:dyDescent="0.2">
      <c r="A84"/>
      <c r="B84" s="23"/>
      <c r="C84" s="12" t="str">
        <f ca="1">IFERROR(VLOOKUP(C83,Questions[],2,0),"")</f>
        <v/>
      </c>
      <c r="F84" s="12" t="str">
        <f ca="1">IF(G93&gt;0,VLOOKUP(F83,Questions[],2,0),"")</f>
        <v/>
      </c>
      <c r="I84" s="12" t="str">
        <f ca="1">IF(J93&gt;0,VLOOKUP(I83,Questions[],2,0),"")</f>
        <v/>
      </c>
      <c r="L84" s="12" t="str">
        <f ca="1">IF(M93&gt;0,VLOOKUP(L83,Questions[],2,0),"")</f>
        <v/>
      </c>
      <c r="O84" s="12" t="str">
        <f ca="1">IF(P93&gt;0,VLOOKUP(O83,Questions[],2,0),"")</f>
        <v/>
      </c>
    </row>
    <row r="85" spans="1:16" s="45" customFormat="1" x14ac:dyDescent="0.2">
      <c r="A85" s="42"/>
      <c r="B85" s="43"/>
      <c r="C85" s="44"/>
      <c r="F85" s="44"/>
      <c r="I85" s="44"/>
      <c r="L85" s="44"/>
      <c r="O85" s="44"/>
    </row>
    <row r="86" spans="1:16" s="51" customFormat="1" x14ac:dyDescent="0.2">
      <c r="A86" s="49"/>
      <c r="B86" s="50"/>
      <c r="C86" s="48" t="e">
        <f ca="1">IF(D93&gt;0,"&lt;&lt;List SKUs in product group to which this answer applies, or enter ALL&gt;&gt;","")</f>
        <v>#N/A</v>
      </c>
      <c r="F86" s="48" t="str">
        <f ca="1">IF(G93&gt;0,"&lt;&lt;List SKUs in product group to which this answer applies, or enter ALL&gt;&gt;","")</f>
        <v/>
      </c>
      <c r="I86" s="48" t="str">
        <f ca="1">IF(J93&gt;0,"&lt;&lt;List SKUs in product group to which this answer applies, or enter ALL&gt;&gt;","")</f>
        <v/>
      </c>
      <c r="L86" s="48" t="str">
        <f ca="1">IF(M93&gt;0,"&lt;&lt;List SKUs in product group to which this answer applies, or enter ALL&gt;&gt;","")</f>
        <v/>
      </c>
      <c r="O86" s="48" t="str">
        <f ca="1">IF(P93&gt;0,"&lt;&lt;List SKUs in product group to which this answer applies, or enter ALL&gt;&gt;","")</f>
        <v/>
      </c>
    </row>
    <row r="87" spans="1:16" s="51" customFormat="1" x14ac:dyDescent="0.2">
      <c r="A87" s="49"/>
      <c r="B87" s="50"/>
      <c r="C87" s="48" t="e">
        <f ca="1">IF(OR(C86="ALL",LEN(C86)&lt;2),"","&lt;&lt;List SKUs in product group not listed above.&gt;&gt;")</f>
        <v>#N/A</v>
      </c>
      <c r="F87" s="48" t="str">
        <f ca="1">IF(OR(F86="ALL",LEN(F86)&lt;2),"","&lt;&lt;List SKUs in product group not listed above.&gt;&gt;")</f>
        <v/>
      </c>
      <c r="I87" s="48" t="str">
        <f ca="1">IF(OR(I86="ALL",LEN(I86)&lt;2),"","&lt;&lt;List SKUs in product group not listed above.&gt;&gt;")</f>
        <v/>
      </c>
      <c r="L87" s="48" t="str">
        <f ca="1">IF(OR(L86="ALL",LEN(L86)&lt;2),"","&lt;&lt;List SKUs in product group not listed above.&gt;&gt;")</f>
        <v/>
      </c>
      <c r="O87" s="48" t="str">
        <f ca="1">IF(OR(O86="ALL",LEN(O86)&lt;2),"","&lt;&lt;List SKUs in product group not listed above.&gt;&gt;")</f>
        <v/>
      </c>
    </row>
    <row r="89" spans="1:16" x14ac:dyDescent="0.2">
      <c r="C89" s="22" t="str">
        <f ca="1">IF(LEN(C80)&lt;2,"","Outcome")</f>
        <v/>
      </c>
      <c r="D89" s="22"/>
      <c r="E89" s="22"/>
      <c r="F89" s="22"/>
      <c r="G89" s="22"/>
      <c r="H89" s="22"/>
      <c r="I89" s="22"/>
      <c r="J89" s="22"/>
      <c r="K89" s="22"/>
      <c r="L89" s="22"/>
      <c r="M89" s="22"/>
      <c r="N89" s="22"/>
      <c r="O89" s="22"/>
      <c r="P89" s="22"/>
    </row>
    <row r="90" spans="1:16" s="12" customFormat="1" ht="60" customHeight="1" x14ac:dyDescent="0.2">
      <c r="A90"/>
      <c r="B90" s="23"/>
      <c r="C90" s="36" t="str">
        <f ca="1">IF($B97=0,"",IF($B97=$B98,
   IF($B97=$B99, "The SKU(s) where "&amp;IF(LEN(F82)&gt;1,"all answers apply ","this answer applies ")&amp;"can be submitted for Feature "&amp;C80&amp;".  Please provide supporting documentation to complete your application.",
      IF(D94="P","STOP. Based on your responses, your product is not eligible to proceed. Any "&amp;TheProduct&amp;" product must meet the requirements for Feature "&amp;C80&amp;" to be eligible to submit an application for any WELL feature.",
         "Based on your responses, your "&amp;TheProduct&amp;" product is not eligible to proceed with Feature "&amp;C80)),
"Please select a valid answer for all questions."))</f>
        <v/>
      </c>
      <c r="F90" s="22"/>
      <c r="G90" s="22"/>
      <c r="H90" s="22"/>
      <c r="I90" s="22"/>
      <c r="J90" s="22"/>
      <c r="L90" s="22"/>
      <c r="M90" s="22"/>
      <c r="N90" s="22"/>
      <c r="O90" s="22"/>
      <c r="P90" s="22"/>
    </row>
    <row r="91" spans="1:16" ht="13.5" hidden="1" customHeight="1" outlineLevel="1" x14ac:dyDescent="0.2">
      <c r="E91" s="22"/>
      <c r="K91" s="22"/>
    </row>
    <row r="92" spans="1:16" hidden="1" outlineLevel="1" x14ac:dyDescent="0.2">
      <c r="C92" s="7" t="s">
        <v>59</v>
      </c>
      <c r="F92" s="7" t="s">
        <v>59</v>
      </c>
      <c r="I92" s="7" t="s">
        <v>59</v>
      </c>
      <c r="L92" s="7" t="s">
        <v>59</v>
      </c>
      <c r="O92" s="7" t="s">
        <v>59</v>
      </c>
    </row>
    <row r="93" spans="1:16" hidden="1" outlineLevel="1" x14ac:dyDescent="0.2">
      <c r="C93" t="s">
        <v>64</v>
      </c>
      <c r="D93" t="e">
        <f ca="1">MATCH(TheProduct,OFFSET(product_questions[[#Headers],[Product category]],MAX(58:58)+1,0,num_linkages-MAX(58:58),1),0)+MAX(58:58)</f>
        <v>#N/A</v>
      </c>
      <c r="F93" t="s">
        <v>64</v>
      </c>
      <c r="G93">
        <f ca="1">IF($B97&gt;(COLUMN()-1)/3-1,MATCH(TheProduct,OFFSET(product_questions[[#Headers],[Product category]],D93+1,0,num_linkages-Questionnaire!D93,1),0)+D93,0)</f>
        <v>0</v>
      </c>
      <c r="I93" t="s">
        <v>64</v>
      </c>
      <c r="J93">
        <f ca="1">IF($B97&gt;(COLUMN()-1)/3-1,MATCH(TheProduct,OFFSET(product_questions[[#Headers],[Product category]],G93+1,0,num_linkages-Questionnaire!G93,1),0)+G93,0)</f>
        <v>0</v>
      </c>
      <c r="L93" t="s">
        <v>64</v>
      </c>
      <c r="M93">
        <f ca="1">IF($B97&gt;(COLUMN()-1)/3-1,MATCH(TheProduct,OFFSET(product_questions[[#Headers],[Product category]],J93+1,0,num_linkages-Questionnaire!J93,1),0)+J93,0)</f>
        <v>0</v>
      </c>
      <c r="O93" t="s">
        <v>64</v>
      </c>
      <c r="P93">
        <f ca="1">IF($B97&gt;(COLUMN()-1)/3-1,MATCH(TheProduct,OFFSET(product_questions[[#Headers],[Product category]],M93+1,0,num_linkages-Questionnaire!M93,1),0)+M93,0)</f>
        <v>0</v>
      </c>
    </row>
    <row r="94" spans="1:16" hidden="1" outlineLevel="1" x14ac:dyDescent="0.2">
      <c r="C94" t="s">
        <v>62</v>
      </c>
      <c r="D94" t="e" cm="1" vm="1">
        <f t="array" aca="1" ref="D94" ca="1">VLOOKUP(TheProduct,_xlfn._xlws.FILTER(product_questions[],product_questions[Question]=C83),3,0)</f>
        <v>#VALUE!</v>
      </c>
      <c r="F94" t="s">
        <v>62</v>
      </c>
      <c r="G94" t="e" cm="1" vm="1">
        <f t="array" aca="1" ref="G94" ca="1">VLOOKUP(TheProduct,_xlfn._xlws.FILTER(product_questions[],product_questions[Question]=F83),3,0)</f>
        <v>#VALUE!</v>
      </c>
      <c r="I94" t="s">
        <v>62</v>
      </c>
      <c r="J94" t="e" cm="1" vm="1">
        <f t="array" aca="1" ref="J94" ca="1">VLOOKUP(TheProduct,_xlfn._xlws.FILTER(product_questions[],product_questions[Question]=I83),3,0)</f>
        <v>#VALUE!</v>
      </c>
      <c r="L94" t="s">
        <v>62</v>
      </c>
      <c r="M94" t="e" cm="1" vm="1">
        <f t="array" aca="1" ref="M94" ca="1">VLOOKUP(TheProduct,_xlfn._xlws.FILTER(product_questions[],product_questions[Question]=L83),3,0)</f>
        <v>#VALUE!</v>
      </c>
      <c r="O94" t="s">
        <v>62</v>
      </c>
      <c r="P94" t="e" cm="1" vm="1">
        <f t="array" aca="1" ref="P94" ca="1">VLOOKUP(TheProduct,_xlfn._xlws.FILTER(product_questions[],product_questions[Question]=O83),3,0)</f>
        <v>#VALUE!</v>
      </c>
    </row>
    <row r="95" spans="1:16" hidden="1" outlineLevel="1" x14ac:dyDescent="0.2">
      <c r="C95" t="s">
        <v>10</v>
      </c>
      <c r="D95" t="e">
        <f ca="1">(VLOOKUP(C85,C99:D113,2,0))</f>
        <v>#N/A</v>
      </c>
      <c r="F95" t="s">
        <v>10</v>
      </c>
      <c r="G95" t="e">
        <f ca="1">(VLOOKUP(F85,F99:G113,2,0))</f>
        <v>#N/A</v>
      </c>
      <c r="I95" t="s">
        <v>10</v>
      </c>
      <c r="J95" t="e">
        <f ca="1">(VLOOKUP(I85,I99:J113,2,0))</f>
        <v>#N/A</v>
      </c>
      <c r="L95" t="s">
        <v>10</v>
      </c>
      <c r="M95" t="e">
        <f ca="1">(VLOOKUP(L85,L99:M113,2,0))</f>
        <v>#N/A</v>
      </c>
      <c r="O95" t="s">
        <v>10</v>
      </c>
      <c r="P95" t="e">
        <f ca="1">(VLOOKUP(O85,O99:P113,2,0))</f>
        <v>#N/A</v>
      </c>
    </row>
    <row r="96" spans="1:16" hidden="1" outlineLevel="1" x14ac:dyDescent="0.2"/>
    <row r="97" spans="1:16" hidden="1" outlineLevel="1" x14ac:dyDescent="0.2">
      <c r="A97" t="s">
        <v>345</v>
      </c>
      <c r="B97" s="23">
        <f ca="1">COUNTIFS(product_questions[Product category],TheProduct,product_questions[Feature.Part],Questionnaire!$C80)</f>
        <v>0</v>
      </c>
      <c r="C97" t="s">
        <v>61</v>
      </c>
      <c r="D97">
        <f ca="1">COUNTA(C99:C113)</f>
        <v>1</v>
      </c>
      <c r="F97" t="s">
        <v>61</v>
      </c>
      <c r="G97">
        <f ca="1">COUNTA(F99:F113)</f>
        <v>1</v>
      </c>
      <c r="I97" t="s">
        <v>61</v>
      </c>
      <c r="J97">
        <f ca="1">COUNTA(I99:I113)</f>
        <v>1</v>
      </c>
      <c r="L97" t="s">
        <v>61</v>
      </c>
      <c r="M97">
        <f ca="1">COUNTA(L99:L113)</f>
        <v>1</v>
      </c>
      <c r="O97" t="s">
        <v>61</v>
      </c>
      <c r="P97">
        <f ca="1">COUNTA(O99:O113)</f>
        <v>1</v>
      </c>
    </row>
    <row r="98" spans="1:16" hidden="1" outlineLevel="1" x14ac:dyDescent="0.2">
      <c r="A98" t="s">
        <v>346</v>
      </c>
      <c r="B98" s="23">
        <f>COUNTA(85:85)</f>
        <v>0</v>
      </c>
      <c r="C98" s="10" t="s">
        <v>60</v>
      </c>
      <c r="D98" s="10" t="s">
        <v>10</v>
      </c>
      <c r="F98" s="10" t="s">
        <v>60</v>
      </c>
      <c r="G98" s="10" t="s">
        <v>10</v>
      </c>
      <c r="I98" s="10" t="s">
        <v>60</v>
      </c>
      <c r="J98" s="10" t="s">
        <v>10</v>
      </c>
      <c r="L98" s="10" t="s">
        <v>60</v>
      </c>
      <c r="M98" s="10" t="s">
        <v>10</v>
      </c>
      <c r="O98" s="10" t="s">
        <v>60</v>
      </c>
      <c r="P98" s="10" t="s">
        <v>10</v>
      </c>
    </row>
    <row r="99" spans="1:16" hidden="1" outlineLevel="1" x14ac:dyDescent="0.2">
      <c r="A99" t="s">
        <v>347</v>
      </c>
      <c r="B99" s="23">
        <f ca="1">COUNTIF(95:95, "Approved")</f>
        <v>0</v>
      </c>
      <c r="C99" s="9" t="e" cm="1" vm="1">
        <f t="array" aca="1" ref="C99" ca="1">_xlfn._xlws.FILTER(Answers[Text],Questionnaire!C83=Answers[Question])</f>
        <v>#VALUE!</v>
      </c>
      <c r="D99" s="9" t="e" cm="1" vm="2">
        <f t="array" aca="1" ref="D99:D113" ca="1">VLOOKUP(C99:C113,_xlfn._xlws.FILTER(Answers[[Text]:[Outcome]],C83=Answers[Question]),2,0)</f>
        <v>#VALUE!</v>
      </c>
      <c r="F99" s="9" t="e" cm="1" vm="1">
        <f t="array" aca="1" ref="F99" ca="1">_xlfn._xlws.FILTER(Answers[Text],Questionnaire!F83=Answers[Question])</f>
        <v>#VALUE!</v>
      </c>
      <c r="G99" s="9" t="e" cm="1" vm="2">
        <f t="array" aca="1" ref="G99:G113" ca="1">VLOOKUP(F99:F113,_xlfn._xlws.FILTER(Answers[[Text]:[Outcome]],F83=Answers[Question]),2,0)</f>
        <v>#VALUE!</v>
      </c>
      <c r="I99" s="9" t="e" cm="1" vm="1">
        <f t="array" aca="1" ref="I99" ca="1">_xlfn._xlws.FILTER(Answers[Text],Questionnaire!I83=Answers[Question])</f>
        <v>#VALUE!</v>
      </c>
      <c r="J99" s="9" t="e" cm="1" vm="2">
        <f t="array" aca="1" ref="J99:J113" ca="1">VLOOKUP(I99:I113,_xlfn._xlws.FILTER(Answers[[Text]:[Outcome]],I83=Answers[Question]),2,0)</f>
        <v>#VALUE!</v>
      </c>
      <c r="L99" s="9" t="e" cm="1" vm="1">
        <f t="array" aca="1" ref="L99" ca="1">_xlfn._xlws.FILTER(Answers[Text],Questionnaire!L83=Answers[Question])</f>
        <v>#VALUE!</v>
      </c>
      <c r="M99" s="9" t="e" cm="1" vm="2">
        <f t="array" aca="1" ref="M99:M113" ca="1">VLOOKUP(L99:L113,_xlfn._xlws.FILTER(Answers[[Text]:[Outcome]],L83=Answers[Question]),2,0)</f>
        <v>#VALUE!</v>
      </c>
      <c r="O99" s="9" t="e" cm="1" vm="1">
        <f t="array" aca="1" ref="O99" ca="1">_xlfn._xlws.FILTER(Answers[Text],Questionnaire!O83=Answers[Question])</f>
        <v>#VALUE!</v>
      </c>
      <c r="P99" s="9" t="e" cm="1" vm="2">
        <f t="array" aca="1" ref="P99:P113" ca="1">VLOOKUP(O99:O113,_xlfn._xlws.FILTER(Answers[[Text]:[Outcome]],O83=Answers[Question]),2,0)</f>
        <v>#VALUE!</v>
      </c>
    </row>
    <row r="100" spans="1:16" hidden="1" outlineLevel="1" x14ac:dyDescent="0.2">
      <c r="C100" s="9"/>
      <c r="D100" s="9" t="e" vm="1">
        <f ca="1"/>
        <v>#VALUE!</v>
      </c>
      <c r="F100" s="9"/>
      <c r="G100" s="9" t="e" vm="1">
        <f ca="1"/>
        <v>#VALUE!</v>
      </c>
      <c r="I100" s="9"/>
      <c r="J100" s="9" t="e" vm="1">
        <f ca="1"/>
        <v>#VALUE!</v>
      </c>
      <c r="L100" s="9"/>
      <c r="M100" s="9" t="e" vm="1">
        <f ca="1"/>
        <v>#VALUE!</v>
      </c>
      <c r="O100" s="9"/>
      <c r="P100" s="9" t="e" vm="1">
        <f ca="1"/>
        <v>#VALUE!</v>
      </c>
    </row>
    <row r="101" spans="1:16" hidden="1" outlineLevel="1" x14ac:dyDescent="0.2">
      <c r="C101" s="9"/>
      <c r="D101" s="9" t="e" vm="1">
        <f ca="1"/>
        <v>#VALUE!</v>
      </c>
      <c r="F101" s="9"/>
      <c r="G101" s="9" t="e" vm="1">
        <f ca="1"/>
        <v>#VALUE!</v>
      </c>
      <c r="I101" s="9"/>
      <c r="J101" s="9" t="e" vm="1">
        <f ca="1"/>
        <v>#VALUE!</v>
      </c>
      <c r="L101" s="9"/>
      <c r="M101" s="9" t="e" vm="1">
        <f ca="1"/>
        <v>#VALUE!</v>
      </c>
      <c r="O101" s="9"/>
      <c r="P101" s="9" t="e" vm="1">
        <f ca="1"/>
        <v>#VALUE!</v>
      </c>
    </row>
    <row r="102" spans="1:16" hidden="1" outlineLevel="1" x14ac:dyDescent="0.2">
      <c r="C102" s="9"/>
      <c r="D102" s="9" t="e" vm="1">
        <f ca="1"/>
        <v>#VALUE!</v>
      </c>
      <c r="F102" s="9"/>
      <c r="G102" s="9" t="e" vm="1">
        <f ca="1"/>
        <v>#VALUE!</v>
      </c>
      <c r="I102" s="9"/>
      <c r="J102" s="9" t="e" vm="1">
        <f ca="1"/>
        <v>#VALUE!</v>
      </c>
      <c r="L102" s="9"/>
      <c r="M102" s="9" t="e" vm="1">
        <f ca="1"/>
        <v>#VALUE!</v>
      </c>
      <c r="O102" s="9"/>
      <c r="P102" s="9" t="e" vm="1">
        <f ca="1"/>
        <v>#VALUE!</v>
      </c>
    </row>
    <row r="103" spans="1:16" hidden="1" outlineLevel="1" x14ac:dyDescent="0.2">
      <c r="C103" s="9"/>
      <c r="D103" s="9" t="e" vm="1">
        <f ca="1"/>
        <v>#VALUE!</v>
      </c>
      <c r="F103" s="9"/>
      <c r="G103" s="9" t="e" vm="1">
        <f ca="1"/>
        <v>#VALUE!</v>
      </c>
      <c r="I103" s="9"/>
      <c r="J103" s="9" t="e" vm="1">
        <f ca="1"/>
        <v>#VALUE!</v>
      </c>
      <c r="L103" s="9"/>
      <c r="M103" s="9" t="e" vm="1">
        <f ca="1"/>
        <v>#VALUE!</v>
      </c>
      <c r="O103" s="9"/>
      <c r="P103" s="9" t="e" vm="1">
        <f ca="1"/>
        <v>#VALUE!</v>
      </c>
    </row>
    <row r="104" spans="1:16" hidden="1" outlineLevel="1" x14ac:dyDescent="0.2">
      <c r="C104" s="9"/>
      <c r="D104" s="9" t="e" vm="1">
        <f ca="1"/>
        <v>#VALUE!</v>
      </c>
      <c r="F104" s="9"/>
      <c r="G104" s="9" t="e" vm="1">
        <f ca="1"/>
        <v>#VALUE!</v>
      </c>
      <c r="I104" s="9"/>
      <c r="J104" s="9" t="e" vm="1">
        <f ca="1"/>
        <v>#VALUE!</v>
      </c>
      <c r="L104" s="9"/>
      <c r="M104" s="9" t="e" vm="1">
        <f ca="1"/>
        <v>#VALUE!</v>
      </c>
      <c r="O104" s="9"/>
      <c r="P104" s="9" t="e" vm="1">
        <f ca="1"/>
        <v>#VALUE!</v>
      </c>
    </row>
    <row r="105" spans="1:16" hidden="1" outlineLevel="1" x14ac:dyDescent="0.2">
      <c r="C105" s="9"/>
      <c r="D105" s="9" t="e" vm="1">
        <f ca="1"/>
        <v>#VALUE!</v>
      </c>
      <c r="F105" s="9"/>
      <c r="G105" s="9" t="e" vm="1">
        <f ca="1"/>
        <v>#VALUE!</v>
      </c>
      <c r="I105" s="9"/>
      <c r="J105" s="9" t="e" vm="1">
        <f ca="1"/>
        <v>#VALUE!</v>
      </c>
      <c r="L105" s="9"/>
      <c r="M105" s="9" t="e" vm="1">
        <f ca="1"/>
        <v>#VALUE!</v>
      </c>
      <c r="O105" s="9"/>
      <c r="P105" s="9" t="e" vm="1">
        <f ca="1"/>
        <v>#VALUE!</v>
      </c>
    </row>
    <row r="106" spans="1:16" hidden="1" outlineLevel="1" x14ac:dyDescent="0.2">
      <c r="C106" s="9"/>
      <c r="D106" s="9" t="e" vm="1">
        <f ca="1"/>
        <v>#VALUE!</v>
      </c>
      <c r="F106" s="9"/>
      <c r="G106" s="9" t="e" vm="1">
        <f ca="1"/>
        <v>#VALUE!</v>
      </c>
      <c r="I106" s="9"/>
      <c r="J106" s="9" t="e" vm="1">
        <f ca="1"/>
        <v>#VALUE!</v>
      </c>
      <c r="L106" s="9"/>
      <c r="M106" s="9" t="e" vm="1">
        <f ca="1"/>
        <v>#VALUE!</v>
      </c>
      <c r="O106" s="9"/>
      <c r="P106" s="9" t="e" vm="1">
        <f ca="1"/>
        <v>#VALUE!</v>
      </c>
    </row>
    <row r="107" spans="1:16" hidden="1" outlineLevel="1" x14ac:dyDescent="0.2">
      <c r="C107" s="9"/>
      <c r="D107" s="9" t="e" vm="1">
        <f ca="1"/>
        <v>#VALUE!</v>
      </c>
      <c r="F107" s="9"/>
      <c r="G107" s="9" t="e" vm="1">
        <f ca="1"/>
        <v>#VALUE!</v>
      </c>
      <c r="I107" s="9"/>
      <c r="J107" s="9" t="e" vm="1">
        <f ca="1"/>
        <v>#VALUE!</v>
      </c>
      <c r="L107" s="9"/>
      <c r="M107" s="9" t="e" vm="1">
        <f ca="1"/>
        <v>#VALUE!</v>
      </c>
      <c r="O107" s="9"/>
      <c r="P107" s="9" t="e" vm="1">
        <f ca="1"/>
        <v>#VALUE!</v>
      </c>
    </row>
    <row r="108" spans="1:16" hidden="1" outlineLevel="1" x14ac:dyDescent="0.2">
      <c r="C108" s="9"/>
      <c r="D108" s="9" t="e" vm="1">
        <f ca="1"/>
        <v>#VALUE!</v>
      </c>
      <c r="F108" s="9"/>
      <c r="G108" s="9" t="e" vm="1">
        <f ca="1"/>
        <v>#VALUE!</v>
      </c>
      <c r="I108" s="9"/>
      <c r="J108" s="9" t="e" vm="1">
        <f ca="1"/>
        <v>#VALUE!</v>
      </c>
      <c r="L108" s="9"/>
      <c r="M108" s="9" t="e" vm="1">
        <f ca="1"/>
        <v>#VALUE!</v>
      </c>
      <c r="O108" s="9"/>
      <c r="P108" s="9" t="e" vm="1">
        <f ca="1"/>
        <v>#VALUE!</v>
      </c>
    </row>
    <row r="109" spans="1:16" hidden="1" outlineLevel="1" x14ac:dyDescent="0.2">
      <c r="C109" s="9"/>
      <c r="D109" s="9" t="e" vm="1">
        <f ca="1"/>
        <v>#VALUE!</v>
      </c>
      <c r="F109" s="9"/>
      <c r="G109" s="9" t="e" vm="1">
        <f ca="1"/>
        <v>#VALUE!</v>
      </c>
      <c r="I109" s="9"/>
      <c r="J109" s="9" t="e" vm="1">
        <f ca="1"/>
        <v>#VALUE!</v>
      </c>
      <c r="L109" s="9"/>
      <c r="M109" s="9" t="e" vm="1">
        <f ca="1"/>
        <v>#VALUE!</v>
      </c>
      <c r="O109" s="9"/>
      <c r="P109" s="9" t="e" vm="1">
        <f ca="1"/>
        <v>#VALUE!</v>
      </c>
    </row>
    <row r="110" spans="1:16" hidden="1" outlineLevel="1" x14ac:dyDescent="0.2">
      <c r="C110" s="9"/>
      <c r="D110" s="9" t="e" vm="1">
        <f ca="1"/>
        <v>#VALUE!</v>
      </c>
      <c r="F110" s="9"/>
      <c r="G110" s="9" t="e" vm="1">
        <f ca="1"/>
        <v>#VALUE!</v>
      </c>
      <c r="I110" s="9"/>
      <c r="J110" s="9" t="e" vm="1">
        <f ca="1"/>
        <v>#VALUE!</v>
      </c>
      <c r="L110" s="9"/>
      <c r="M110" s="9" t="e" vm="1">
        <f ca="1"/>
        <v>#VALUE!</v>
      </c>
      <c r="O110" s="9"/>
      <c r="P110" s="9" t="e" vm="1">
        <f ca="1"/>
        <v>#VALUE!</v>
      </c>
    </row>
    <row r="111" spans="1:16" hidden="1" outlineLevel="1" x14ac:dyDescent="0.2">
      <c r="C111" s="9"/>
      <c r="D111" s="9" t="e" vm="1">
        <f ca="1"/>
        <v>#VALUE!</v>
      </c>
      <c r="F111" s="9"/>
      <c r="G111" s="9" t="e" vm="1">
        <f ca="1"/>
        <v>#VALUE!</v>
      </c>
      <c r="I111" s="9"/>
      <c r="J111" s="9" t="e" vm="1">
        <f ca="1"/>
        <v>#VALUE!</v>
      </c>
      <c r="L111" s="9"/>
      <c r="M111" s="9" t="e" vm="1">
        <f ca="1"/>
        <v>#VALUE!</v>
      </c>
      <c r="O111" s="9"/>
      <c r="P111" s="9" t="e" vm="1">
        <f ca="1"/>
        <v>#VALUE!</v>
      </c>
    </row>
    <row r="112" spans="1:16" hidden="1" outlineLevel="1" x14ac:dyDescent="0.2">
      <c r="C112" s="9"/>
      <c r="D112" s="9" t="e" vm="1">
        <f ca="1"/>
        <v>#VALUE!</v>
      </c>
      <c r="F112" s="9"/>
      <c r="G112" s="9" t="e" vm="1">
        <f ca="1"/>
        <v>#VALUE!</v>
      </c>
      <c r="I112" s="9"/>
      <c r="J112" s="9" t="e" vm="1">
        <f ca="1"/>
        <v>#VALUE!</v>
      </c>
      <c r="L112" s="9"/>
      <c r="M112" s="9" t="e" vm="1">
        <f ca="1"/>
        <v>#VALUE!</v>
      </c>
      <c r="O112" s="9"/>
      <c r="P112" s="9" t="e" vm="1">
        <f ca="1"/>
        <v>#VALUE!</v>
      </c>
    </row>
    <row r="113" spans="1:16" hidden="1" outlineLevel="1" x14ac:dyDescent="0.2">
      <c r="C113" s="9"/>
      <c r="D113" s="9" t="e" vm="1">
        <f ca="1"/>
        <v>#VALUE!</v>
      </c>
      <c r="F113" s="9"/>
      <c r="G113" s="9" t="e" vm="1">
        <f ca="1"/>
        <v>#VALUE!</v>
      </c>
      <c r="I113" s="9"/>
      <c r="J113" s="9" t="e" vm="1">
        <f ca="1"/>
        <v>#VALUE!</v>
      </c>
      <c r="L113" s="9"/>
      <c r="M113" s="9" t="e" vm="1">
        <f ca="1"/>
        <v>#VALUE!</v>
      </c>
      <c r="O113" s="9"/>
      <c r="P113" s="9" t="e" vm="1">
        <f ca="1"/>
        <v>#VALUE!</v>
      </c>
    </row>
    <row r="114" spans="1:16" collapsed="1" x14ac:dyDescent="0.2"/>
    <row r="115" spans="1:16" ht="18" thickBot="1" x14ac:dyDescent="0.25">
      <c r="C115" s="6" t="str">
        <f ca="1">IFERROR(OFFSET(product_questions[[#Headers],[Feature.Part]],D128,0),"")</f>
        <v/>
      </c>
    </row>
    <row r="116" spans="1:16" ht="16" thickTop="1" x14ac:dyDescent="0.2">
      <c r="C116" s="13" t="str">
        <f ca="1">IF(LEN(C115)&lt;2,"","This question is")</f>
        <v/>
      </c>
      <c r="D116" s="5" t="str">
        <f ca="1">IFERROR(IF(D129="P","mandatory","optional"),"")</f>
        <v/>
      </c>
      <c r="F116" s="13"/>
      <c r="G116" s="5"/>
      <c r="I116" s="13"/>
      <c r="J116" s="5"/>
      <c r="L116" s="13"/>
      <c r="M116" s="5"/>
      <c r="O116" s="13"/>
      <c r="P116" s="5"/>
    </row>
    <row r="117" spans="1:16" x14ac:dyDescent="0.2">
      <c r="C117" s="22" t="str">
        <f ca="1">IF(LEN(C115)&lt;2,"","Question "&amp;COLUMN()/3)</f>
        <v/>
      </c>
      <c r="F117" s="22" t="str">
        <f ca="1">IF(G128&gt;0,"Question "&amp;COLUMN()/3,"")</f>
        <v/>
      </c>
      <c r="I117" s="22" t="str">
        <f ca="1">IF(J128&gt;0,"Question "&amp;COLUMN()/3,"")</f>
        <v/>
      </c>
      <c r="L117" s="22" t="str">
        <f ca="1">IF(M128&gt;0,"Question "&amp;COLUMN()/3,"")</f>
        <v/>
      </c>
      <c r="O117" s="22" t="str">
        <f ca="1">IF(P128&gt;0,"Question "&amp;COLUMN()/3,"")</f>
        <v/>
      </c>
    </row>
    <row r="118" spans="1:16" x14ac:dyDescent="0.2">
      <c r="C118" s="7" t="str">
        <f ca="1">IFERROR(OFFSET(product_questions[[#Headers],[Question]],D128,0),"")</f>
        <v/>
      </c>
      <c r="D118" s="8"/>
      <c r="F118" s="7" t="str">
        <f ca="1">IF(G128&gt;0,OFFSET(product_questions[[#Headers],[Question]],G128,0),"")</f>
        <v/>
      </c>
      <c r="G118" s="8"/>
      <c r="I118" s="7" t="str">
        <f ca="1">IF(J128&gt;0,OFFSET(product_questions[[#Headers],[Question]],J128,0),"")</f>
        <v/>
      </c>
      <c r="J118" s="8"/>
      <c r="L118" s="7" t="str">
        <f ca="1">IF(M128&gt;0,OFFSET(product_questions[[#Headers],[Question]],M128,0),"")</f>
        <v/>
      </c>
      <c r="M118" s="8"/>
      <c r="O118" s="7" t="str">
        <f ca="1">IF(P128&gt;0,OFFSET(product_questions[[#Headers],[Question]],P128,0),"")</f>
        <v/>
      </c>
      <c r="P118" s="8"/>
    </row>
    <row r="119" spans="1:16" s="12" customFormat="1" ht="45" customHeight="1" x14ac:dyDescent="0.2">
      <c r="A119"/>
      <c r="B119" s="23"/>
      <c r="C119" s="12" t="str">
        <f ca="1">IFERROR(VLOOKUP(C118,Questions[],2,0),"")</f>
        <v/>
      </c>
      <c r="F119" s="12" t="str">
        <f ca="1">IF(G128&gt;0,VLOOKUP(F118,Questions[],2,0),"")</f>
        <v/>
      </c>
      <c r="I119" s="12" t="str">
        <f ca="1">IF(J128&gt;0,VLOOKUP(I118,Questions[],2,0),"")</f>
        <v/>
      </c>
      <c r="L119" s="12" t="str">
        <f ca="1">IF(M128&gt;0,VLOOKUP(L118,Questions[],2,0),"")</f>
        <v/>
      </c>
      <c r="O119" s="12" t="str">
        <f ca="1">IF(P128&gt;0,VLOOKUP(O118,Questions[],2,0),"")</f>
        <v/>
      </c>
    </row>
    <row r="120" spans="1:16" s="45" customFormat="1" x14ac:dyDescent="0.2">
      <c r="A120" s="42"/>
      <c r="B120" s="43"/>
      <c r="C120" s="44"/>
      <c r="F120" s="44"/>
      <c r="I120" s="44"/>
      <c r="L120" s="44"/>
      <c r="O120" s="44"/>
    </row>
    <row r="121" spans="1:16" s="51" customFormat="1" x14ac:dyDescent="0.2">
      <c r="A121" s="49"/>
      <c r="B121" s="50"/>
      <c r="C121" s="48" t="e">
        <f ca="1">IF(D128&gt;0,"&lt;&lt;List SKUs in product group to which this answer applies, or enter ALL&gt;&gt;","")</f>
        <v>#N/A</v>
      </c>
      <c r="F121" s="48" t="str">
        <f ca="1">IF(G128&gt;0,"&lt;&lt;List SKUs in product group to which this answer applies, or enter ALL&gt;&gt;","")</f>
        <v/>
      </c>
      <c r="I121" s="48" t="str">
        <f ca="1">IF(J128&gt;0,"&lt;&lt;List SKUs in product group to which this answer applies, or enter ALL&gt;&gt;","")</f>
        <v/>
      </c>
      <c r="L121" s="48" t="str">
        <f ca="1">IF(M128&gt;0,"&lt;&lt;List SKUs in product group to which this answer applies, or enter ALL&gt;&gt;","")</f>
        <v/>
      </c>
      <c r="O121" s="48" t="str">
        <f ca="1">IF(P128&gt;0,"&lt;&lt;List SKUs in product group to which this answer applies, or enter ALL&gt;&gt;","")</f>
        <v/>
      </c>
    </row>
    <row r="122" spans="1:16" s="51" customFormat="1" x14ac:dyDescent="0.2">
      <c r="A122" s="49"/>
      <c r="B122" s="50"/>
      <c r="C122" s="48" t="e">
        <f ca="1">IF(OR(C121="ALL",LEN(C121)&lt;2),"","&lt;&lt;List SKUs in product group not listed above.&gt;&gt;")</f>
        <v>#N/A</v>
      </c>
      <c r="F122" s="48" t="str">
        <f ca="1">IF(OR(F121="ALL",LEN(F121)&lt;2),"","&lt;&lt;List SKUs in product group not listed above.&gt;&gt;")</f>
        <v/>
      </c>
      <c r="I122" s="48" t="str">
        <f ca="1">IF(OR(I121="ALL",LEN(I121)&lt;2),"","&lt;&lt;List SKUs in product group not listed above.&gt;&gt;")</f>
        <v/>
      </c>
      <c r="L122" s="48" t="str">
        <f ca="1">IF(OR(L121="ALL",LEN(L121)&lt;2),"","&lt;&lt;List SKUs in product group not listed above.&gt;&gt;")</f>
        <v/>
      </c>
      <c r="O122" s="48" t="str">
        <f ca="1">IF(OR(O121="ALL",LEN(O121)&lt;2),"","&lt;&lt;List SKUs in product group not listed above.&gt;&gt;")</f>
        <v/>
      </c>
    </row>
    <row r="124" spans="1:16" x14ac:dyDescent="0.2">
      <c r="C124" s="22" t="str">
        <f ca="1">IF(LEN(C115)&lt;2,"","Outcome")</f>
        <v/>
      </c>
      <c r="D124" s="22"/>
      <c r="E124" s="22"/>
      <c r="F124" s="22"/>
      <c r="G124" s="22"/>
      <c r="H124" s="22"/>
      <c r="I124" s="22"/>
      <c r="J124" s="22"/>
      <c r="K124" s="22"/>
      <c r="L124" s="22"/>
      <c r="M124" s="22"/>
      <c r="N124" s="22"/>
      <c r="O124" s="22"/>
      <c r="P124" s="22"/>
    </row>
    <row r="125" spans="1:16" s="12" customFormat="1" ht="60" customHeight="1" x14ac:dyDescent="0.2">
      <c r="A125"/>
      <c r="B125" s="23"/>
      <c r="C125" s="36" t="str">
        <f ca="1">IF($B132=0,"",IF($B132=$B133,
   IF($B132=$B134, "The SKU(s) where "&amp;IF(LEN(F117)&gt;1,"all answers apply ","this answer applies ")&amp;"can be submitted for Feature "&amp;C115&amp;".  Please provide supporting documentation to complete your application.",
      IF(D129="P","STOP. Based on your responses, your product is not eligible to proceed. Any "&amp;TheProduct&amp;" product must meet the requirements for Feature "&amp;C115&amp;" to be eligible to submit an application for any WELL feature.",
         "Based on your responses, your "&amp;TheProduct&amp;" product is not eligible to proceed with Feature "&amp;C115)),
"Please select a valid answer for all questions."))</f>
        <v/>
      </c>
      <c r="F125" s="22"/>
      <c r="G125" s="22"/>
      <c r="H125" s="22"/>
      <c r="I125" s="22"/>
      <c r="J125" s="22"/>
      <c r="L125" s="22"/>
      <c r="M125" s="22"/>
      <c r="N125" s="22"/>
      <c r="O125" s="22"/>
      <c r="P125" s="22"/>
    </row>
    <row r="126" spans="1:16" ht="13.5" hidden="1" customHeight="1" outlineLevel="1" x14ac:dyDescent="0.2">
      <c r="E126" s="22"/>
      <c r="K126" s="22"/>
    </row>
    <row r="127" spans="1:16" hidden="1" outlineLevel="1" x14ac:dyDescent="0.2">
      <c r="C127" s="7" t="s">
        <v>59</v>
      </c>
      <c r="F127" s="7" t="s">
        <v>59</v>
      </c>
      <c r="I127" s="7" t="s">
        <v>59</v>
      </c>
      <c r="L127" s="7" t="s">
        <v>59</v>
      </c>
      <c r="O127" s="7" t="s">
        <v>59</v>
      </c>
    </row>
    <row r="128" spans="1:16" hidden="1" outlineLevel="1" x14ac:dyDescent="0.2">
      <c r="C128" t="s">
        <v>64</v>
      </c>
      <c r="D128" t="e">
        <f ca="1">MATCH(TheProduct,OFFSET(product_questions[[#Headers],[Product category]],MAX(93:93)+1,0,num_linkages-MAX(93:93),1),0)+MAX(93:93)</f>
        <v>#N/A</v>
      </c>
      <c r="F128" t="s">
        <v>64</v>
      </c>
      <c r="G128">
        <f ca="1">IF($B132&gt;(COLUMN()-1)/3-1,MATCH(TheProduct,OFFSET(product_questions[[#Headers],[Product category]],D128+1,0,num_linkages-Questionnaire!D128,1),0)+D128,0)</f>
        <v>0</v>
      </c>
      <c r="I128" t="s">
        <v>64</v>
      </c>
      <c r="J128">
        <f ca="1">IF($B132&gt;(COLUMN()-1)/3-1,MATCH(TheProduct,OFFSET(product_questions[[#Headers],[Product category]],G128+1,0,num_linkages-Questionnaire!G128,1),0)+G128,0)</f>
        <v>0</v>
      </c>
      <c r="L128" t="s">
        <v>64</v>
      </c>
      <c r="M128">
        <f ca="1">IF($B132&gt;(COLUMN()-1)/3-1,MATCH(TheProduct,OFFSET(product_questions[[#Headers],[Product category]],J128+1,0,num_linkages-Questionnaire!J128,1),0)+J128,0)</f>
        <v>0</v>
      </c>
      <c r="O128" t="s">
        <v>64</v>
      </c>
      <c r="P128">
        <f ca="1">IF($B132&gt;(COLUMN()-1)/3-1,MATCH(TheProduct,OFFSET(product_questions[[#Headers],[Product category]],M128+1,0,num_linkages-Questionnaire!M128,1),0)+M128,0)</f>
        <v>0</v>
      </c>
    </row>
    <row r="129" spans="1:16" hidden="1" outlineLevel="1" x14ac:dyDescent="0.2">
      <c r="C129" t="s">
        <v>62</v>
      </c>
      <c r="D129" t="e" cm="1" vm="1">
        <f t="array" aca="1" ref="D129" ca="1">VLOOKUP(TheProduct,_xlfn._xlws.FILTER(product_questions[],product_questions[Question]=C118),3,0)</f>
        <v>#VALUE!</v>
      </c>
      <c r="F129" t="s">
        <v>62</v>
      </c>
      <c r="G129" t="e" cm="1" vm="1">
        <f t="array" aca="1" ref="G129" ca="1">VLOOKUP(TheProduct,_xlfn._xlws.FILTER(product_questions[],product_questions[Question]=F118),3,0)</f>
        <v>#VALUE!</v>
      </c>
      <c r="I129" t="s">
        <v>62</v>
      </c>
      <c r="J129" t="e" cm="1" vm="1">
        <f t="array" aca="1" ref="J129" ca="1">VLOOKUP(TheProduct,_xlfn._xlws.FILTER(product_questions[],product_questions[Question]=I118),3,0)</f>
        <v>#VALUE!</v>
      </c>
      <c r="L129" t="s">
        <v>62</v>
      </c>
      <c r="M129" t="e" cm="1" vm="1">
        <f t="array" aca="1" ref="M129" ca="1">VLOOKUP(TheProduct,_xlfn._xlws.FILTER(product_questions[],product_questions[Question]=L118),3,0)</f>
        <v>#VALUE!</v>
      </c>
      <c r="O129" t="s">
        <v>62</v>
      </c>
      <c r="P129" t="e" cm="1" vm="1">
        <f t="array" aca="1" ref="P129" ca="1">VLOOKUP(TheProduct,_xlfn._xlws.FILTER(product_questions[],product_questions[Question]=O118),3,0)</f>
        <v>#VALUE!</v>
      </c>
    </row>
    <row r="130" spans="1:16" hidden="1" outlineLevel="1" x14ac:dyDescent="0.2">
      <c r="C130" t="s">
        <v>10</v>
      </c>
      <c r="D130" t="e">
        <f ca="1">(VLOOKUP(C120,C134:D148,2,0))</f>
        <v>#N/A</v>
      </c>
      <c r="F130" t="s">
        <v>10</v>
      </c>
      <c r="G130" t="e">
        <f ca="1">(VLOOKUP(F120,F134:G148,2,0))</f>
        <v>#N/A</v>
      </c>
      <c r="I130" t="s">
        <v>10</v>
      </c>
      <c r="J130" t="e">
        <f ca="1">(VLOOKUP(I120,I134:J148,2,0))</f>
        <v>#N/A</v>
      </c>
      <c r="L130" t="s">
        <v>10</v>
      </c>
      <c r="M130" t="e">
        <f ca="1">(VLOOKUP(L120,L134:M148,2,0))</f>
        <v>#N/A</v>
      </c>
      <c r="O130" t="s">
        <v>10</v>
      </c>
      <c r="P130" t="e">
        <f ca="1">(VLOOKUP(O120,O134:P148,2,0))</f>
        <v>#N/A</v>
      </c>
    </row>
    <row r="131" spans="1:16" hidden="1" outlineLevel="1" x14ac:dyDescent="0.2"/>
    <row r="132" spans="1:16" hidden="1" outlineLevel="1" x14ac:dyDescent="0.2">
      <c r="A132" t="s">
        <v>345</v>
      </c>
      <c r="B132" s="23">
        <f ca="1">COUNTIFS(product_questions[Product category],TheProduct,product_questions[Feature.Part],Questionnaire!$C115)</f>
        <v>0</v>
      </c>
      <c r="C132" t="s">
        <v>61</v>
      </c>
      <c r="D132">
        <f ca="1">COUNTA(C134:C148)</f>
        <v>1</v>
      </c>
      <c r="F132" t="s">
        <v>61</v>
      </c>
      <c r="G132">
        <f ca="1">COUNTA(F134:F148)</f>
        <v>1</v>
      </c>
      <c r="I132" t="s">
        <v>61</v>
      </c>
      <c r="J132">
        <f ca="1">COUNTA(I134:I148)</f>
        <v>1</v>
      </c>
      <c r="L132" t="s">
        <v>61</v>
      </c>
      <c r="M132">
        <f ca="1">COUNTA(L134:L148)</f>
        <v>1</v>
      </c>
      <c r="O132" t="s">
        <v>61</v>
      </c>
      <c r="P132">
        <f ca="1">COUNTA(O134:O148)</f>
        <v>1</v>
      </c>
    </row>
    <row r="133" spans="1:16" hidden="1" outlineLevel="1" x14ac:dyDescent="0.2">
      <c r="A133" t="s">
        <v>346</v>
      </c>
      <c r="B133" s="23">
        <f>COUNTA(120:120)</f>
        <v>0</v>
      </c>
      <c r="C133" s="10" t="s">
        <v>60</v>
      </c>
      <c r="D133" s="10" t="s">
        <v>10</v>
      </c>
      <c r="F133" s="10" t="s">
        <v>60</v>
      </c>
      <c r="G133" s="10" t="s">
        <v>10</v>
      </c>
      <c r="I133" s="10" t="s">
        <v>60</v>
      </c>
      <c r="J133" s="10" t="s">
        <v>10</v>
      </c>
      <c r="L133" s="10" t="s">
        <v>60</v>
      </c>
      <c r="M133" s="10" t="s">
        <v>10</v>
      </c>
      <c r="O133" s="10" t="s">
        <v>60</v>
      </c>
      <c r="P133" s="10" t="s">
        <v>10</v>
      </c>
    </row>
    <row r="134" spans="1:16" hidden="1" outlineLevel="1" x14ac:dyDescent="0.2">
      <c r="A134" t="s">
        <v>347</v>
      </c>
      <c r="B134" s="23">
        <f ca="1">COUNTIF(130:130, "Approved")</f>
        <v>0</v>
      </c>
      <c r="C134" s="9" t="e" cm="1" vm="1">
        <f t="array" aca="1" ref="C134" ca="1">_xlfn._xlws.FILTER(Answers[Text],Questionnaire!C118=Answers[Question])</f>
        <v>#VALUE!</v>
      </c>
      <c r="D134" s="9" t="e" cm="1" vm="2">
        <f t="array" aca="1" ref="D134:D148" ca="1">VLOOKUP(C134:C148,_xlfn._xlws.FILTER(Answers[[Text]:[Outcome]],C118=Answers[Question]),2,0)</f>
        <v>#VALUE!</v>
      </c>
      <c r="F134" s="9" t="e" cm="1" vm="1">
        <f t="array" aca="1" ref="F134" ca="1">_xlfn._xlws.FILTER(Answers[Text],Questionnaire!F118=Answers[Question])</f>
        <v>#VALUE!</v>
      </c>
      <c r="G134" s="9" t="e" cm="1" vm="2">
        <f t="array" aca="1" ref="G134:G148" ca="1">VLOOKUP(F134:F148,_xlfn._xlws.FILTER(Answers[[Text]:[Outcome]],F118=Answers[Question]),2,0)</f>
        <v>#VALUE!</v>
      </c>
      <c r="I134" s="9" t="e" cm="1" vm="1">
        <f t="array" aca="1" ref="I134" ca="1">_xlfn._xlws.FILTER(Answers[Text],Questionnaire!I118=Answers[Question])</f>
        <v>#VALUE!</v>
      </c>
      <c r="J134" s="9" t="e" cm="1" vm="2">
        <f t="array" aca="1" ref="J134:J148" ca="1">VLOOKUP(I134:I148,_xlfn._xlws.FILTER(Answers[[Text]:[Outcome]],I118=Answers[Question]),2,0)</f>
        <v>#VALUE!</v>
      </c>
      <c r="L134" s="9" t="e" cm="1" vm="1">
        <f t="array" aca="1" ref="L134" ca="1">_xlfn._xlws.FILTER(Answers[Text],Questionnaire!L118=Answers[Question])</f>
        <v>#VALUE!</v>
      </c>
      <c r="M134" s="9" t="e" cm="1" vm="2">
        <f t="array" aca="1" ref="M134:M148" ca="1">VLOOKUP(L134:L148,_xlfn._xlws.FILTER(Answers[[Text]:[Outcome]],L118=Answers[Question]),2,0)</f>
        <v>#VALUE!</v>
      </c>
      <c r="O134" s="9" t="e" cm="1" vm="1">
        <f t="array" aca="1" ref="O134" ca="1">_xlfn._xlws.FILTER(Answers[Text],Questionnaire!O118=Answers[Question])</f>
        <v>#VALUE!</v>
      </c>
      <c r="P134" s="9" t="e" cm="1" vm="2">
        <f t="array" aca="1" ref="P134:P148" ca="1">VLOOKUP(O134:O148,_xlfn._xlws.FILTER(Answers[[Text]:[Outcome]],O118=Answers[Question]),2,0)</f>
        <v>#VALUE!</v>
      </c>
    </row>
    <row r="135" spans="1:16" hidden="1" outlineLevel="1" x14ac:dyDescent="0.2">
      <c r="C135" s="9"/>
      <c r="D135" s="9" t="e" vm="1">
        <f ca="1"/>
        <v>#VALUE!</v>
      </c>
      <c r="F135" s="9"/>
      <c r="G135" s="9" t="e" vm="1">
        <f ca="1"/>
        <v>#VALUE!</v>
      </c>
      <c r="I135" s="9"/>
      <c r="J135" s="9" t="e" vm="1">
        <f ca="1"/>
        <v>#VALUE!</v>
      </c>
      <c r="L135" s="9"/>
      <c r="M135" s="9" t="e" vm="1">
        <f ca="1"/>
        <v>#VALUE!</v>
      </c>
      <c r="O135" s="9"/>
      <c r="P135" s="9" t="e" vm="1">
        <f ca="1"/>
        <v>#VALUE!</v>
      </c>
    </row>
    <row r="136" spans="1:16" hidden="1" outlineLevel="1" x14ac:dyDescent="0.2">
      <c r="C136" s="9"/>
      <c r="D136" s="9" t="e" vm="1">
        <f ca="1"/>
        <v>#VALUE!</v>
      </c>
      <c r="F136" s="9"/>
      <c r="G136" s="9" t="e" vm="1">
        <f ca="1"/>
        <v>#VALUE!</v>
      </c>
      <c r="I136" s="9"/>
      <c r="J136" s="9" t="e" vm="1">
        <f ca="1"/>
        <v>#VALUE!</v>
      </c>
      <c r="L136" s="9"/>
      <c r="M136" s="9" t="e" vm="1">
        <f ca="1"/>
        <v>#VALUE!</v>
      </c>
      <c r="O136" s="9"/>
      <c r="P136" s="9" t="e" vm="1">
        <f ca="1"/>
        <v>#VALUE!</v>
      </c>
    </row>
    <row r="137" spans="1:16" hidden="1" outlineLevel="1" x14ac:dyDescent="0.2">
      <c r="C137" s="9"/>
      <c r="D137" s="9" t="e" vm="1">
        <f ca="1"/>
        <v>#VALUE!</v>
      </c>
      <c r="F137" s="9"/>
      <c r="G137" s="9" t="e" vm="1">
        <f ca="1"/>
        <v>#VALUE!</v>
      </c>
      <c r="I137" s="9"/>
      <c r="J137" s="9" t="e" vm="1">
        <f ca="1"/>
        <v>#VALUE!</v>
      </c>
      <c r="L137" s="9"/>
      <c r="M137" s="9" t="e" vm="1">
        <f ca="1"/>
        <v>#VALUE!</v>
      </c>
      <c r="O137" s="9"/>
      <c r="P137" s="9" t="e" vm="1">
        <f ca="1"/>
        <v>#VALUE!</v>
      </c>
    </row>
    <row r="138" spans="1:16" hidden="1" outlineLevel="1" x14ac:dyDescent="0.2">
      <c r="C138" s="9"/>
      <c r="D138" s="9" t="e" vm="1">
        <f ca="1"/>
        <v>#VALUE!</v>
      </c>
      <c r="F138" s="9"/>
      <c r="G138" s="9" t="e" vm="1">
        <f ca="1"/>
        <v>#VALUE!</v>
      </c>
      <c r="I138" s="9"/>
      <c r="J138" s="9" t="e" vm="1">
        <f ca="1"/>
        <v>#VALUE!</v>
      </c>
      <c r="L138" s="9"/>
      <c r="M138" s="9" t="e" vm="1">
        <f ca="1"/>
        <v>#VALUE!</v>
      </c>
      <c r="O138" s="9"/>
      <c r="P138" s="9" t="e" vm="1">
        <f ca="1"/>
        <v>#VALUE!</v>
      </c>
    </row>
    <row r="139" spans="1:16" hidden="1" outlineLevel="1" x14ac:dyDescent="0.2">
      <c r="C139" s="9"/>
      <c r="D139" s="9" t="e" vm="1">
        <f ca="1"/>
        <v>#VALUE!</v>
      </c>
      <c r="F139" s="9"/>
      <c r="G139" s="9" t="e" vm="1">
        <f ca="1"/>
        <v>#VALUE!</v>
      </c>
      <c r="I139" s="9"/>
      <c r="J139" s="9" t="e" vm="1">
        <f ca="1"/>
        <v>#VALUE!</v>
      </c>
      <c r="L139" s="9"/>
      <c r="M139" s="9" t="e" vm="1">
        <f ca="1"/>
        <v>#VALUE!</v>
      </c>
      <c r="O139" s="9"/>
      <c r="P139" s="9" t="e" vm="1">
        <f ca="1"/>
        <v>#VALUE!</v>
      </c>
    </row>
    <row r="140" spans="1:16" hidden="1" outlineLevel="1" x14ac:dyDescent="0.2">
      <c r="C140" s="9"/>
      <c r="D140" s="9" t="e" vm="1">
        <f ca="1"/>
        <v>#VALUE!</v>
      </c>
      <c r="F140" s="9"/>
      <c r="G140" s="9" t="e" vm="1">
        <f ca="1"/>
        <v>#VALUE!</v>
      </c>
      <c r="I140" s="9"/>
      <c r="J140" s="9" t="e" vm="1">
        <f ca="1"/>
        <v>#VALUE!</v>
      </c>
      <c r="L140" s="9"/>
      <c r="M140" s="9" t="e" vm="1">
        <f ca="1"/>
        <v>#VALUE!</v>
      </c>
      <c r="O140" s="9"/>
      <c r="P140" s="9" t="e" vm="1">
        <f ca="1"/>
        <v>#VALUE!</v>
      </c>
    </row>
    <row r="141" spans="1:16" hidden="1" outlineLevel="1" x14ac:dyDescent="0.2">
      <c r="C141" s="9"/>
      <c r="D141" s="9" t="e" vm="1">
        <f ca="1"/>
        <v>#VALUE!</v>
      </c>
      <c r="F141" s="9"/>
      <c r="G141" s="9" t="e" vm="1">
        <f ca="1"/>
        <v>#VALUE!</v>
      </c>
      <c r="I141" s="9"/>
      <c r="J141" s="9" t="e" vm="1">
        <f ca="1"/>
        <v>#VALUE!</v>
      </c>
      <c r="L141" s="9"/>
      <c r="M141" s="9" t="e" vm="1">
        <f ca="1"/>
        <v>#VALUE!</v>
      </c>
      <c r="O141" s="9"/>
      <c r="P141" s="9" t="e" vm="1">
        <f ca="1"/>
        <v>#VALUE!</v>
      </c>
    </row>
    <row r="142" spans="1:16" hidden="1" outlineLevel="1" x14ac:dyDescent="0.2">
      <c r="C142" s="9"/>
      <c r="D142" s="9" t="e" vm="1">
        <f ca="1"/>
        <v>#VALUE!</v>
      </c>
      <c r="F142" s="9"/>
      <c r="G142" s="9" t="e" vm="1">
        <f ca="1"/>
        <v>#VALUE!</v>
      </c>
      <c r="I142" s="9"/>
      <c r="J142" s="9" t="e" vm="1">
        <f ca="1"/>
        <v>#VALUE!</v>
      </c>
      <c r="L142" s="9"/>
      <c r="M142" s="9" t="e" vm="1">
        <f ca="1"/>
        <v>#VALUE!</v>
      </c>
      <c r="O142" s="9"/>
      <c r="P142" s="9" t="e" vm="1">
        <f ca="1"/>
        <v>#VALUE!</v>
      </c>
    </row>
    <row r="143" spans="1:16" hidden="1" outlineLevel="1" x14ac:dyDescent="0.2">
      <c r="C143" s="9"/>
      <c r="D143" s="9" t="e" vm="1">
        <f ca="1"/>
        <v>#VALUE!</v>
      </c>
      <c r="F143" s="9"/>
      <c r="G143" s="9" t="e" vm="1">
        <f ca="1"/>
        <v>#VALUE!</v>
      </c>
      <c r="I143" s="9"/>
      <c r="J143" s="9" t="e" vm="1">
        <f ca="1"/>
        <v>#VALUE!</v>
      </c>
      <c r="L143" s="9"/>
      <c r="M143" s="9" t="e" vm="1">
        <f ca="1"/>
        <v>#VALUE!</v>
      </c>
      <c r="O143" s="9"/>
      <c r="P143" s="9" t="e" vm="1">
        <f ca="1"/>
        <v>#VALUE!</v>
      </c>
    </row>
    <row r="144" spans="1:16" hidden="1" outlineLevel="1" x14ac:dyDescent="0.2">
      <c r="C144" s="9"/>
      <c r="D144" s="9" t="e" vm="1">
        <f ca="1"/>
        <v>#VALUE!</v>
      </c>
      <c r="F144" s="9"/>
      <c r="G144" s="9" t="e" vm="1">
        <f ca="1"/>
        <v>#VALUE!</v>
      </c>
      <c r="I144" s="9"/>
      <c r="J144" s="9" t="e" vm="1">
        <f ca="1"/>
        <v>#VALUE!</v>
      </c>
      <c r="L144" s="9"/>
      <c r="M144" s="9" t="e" vm="1">
        <f ca="1"/>
        <v>#VALUE!</v>
      </c>
      <c r="O144" s="9"/>
      <c r="P144" s="9" t="e" vm="1">
        <f ca="1"/>
        <v>#VALUE!</v>
      </c>
    </row>
    <row r="145" spans="1:16" hidden="1" outlineLevel="1" x14ac:dyDescent="0.2">
      <c r="C145" s="9"/>
      <c r="D145" s="9" t="e" vm="1">
        <f ca="1"/>
        <v>#VALUE!</v>
      </c>
      <c r="F145" s="9"/>
      <c r="G145" s="9" t="e" vm="1">
        <f ca="1"/>
        <v>#VALUE!</v>
      </c>
      <c r="I145" s="9"/>
      <c r="J145" s="9" t="e" vm="1">
        <f ca="1"/>
        <v>#VALUE!</v>
      </c>
      <c r="L145" s="9"/>
      <c r="M145" s="9" t="e" vm="1">
        <f ca="1"/>
        <v>#VALUE!</v>
      </c>
      <c r="O145" s="9"/>
      <c r="P145" s="9" t="e" vm="1">
        <f ca="1"/>
        <v>#VALUE!</v>
      </c>
    </row>
    <row r="146" spans="1:16" hidden="1" outlineLevel="1" x14ac:dyDescent="0.2">
      <c r="C146" s="9"/>
      <c r="D146" s="9" t="e" vm="1">
        <f ca="1"/>
        <v>#VALUE!</v>
      </c>
      <c r="F146" s="9"/>
      <c r="G146" s="9" t="e" vm="1">
        <f ca="1"/>
        <v>#VALUE!</v>
      </c>
      <c r="I146" s="9"/>
      <c r="J146" s="9" t="e" vm="1">
        <f ca="1"/>
        <v>#VALUE!</v>
      </c>
      <c r="L146" s="9"/>
      <c r="M146" s="9" t="e" vm="1">
        <f ca="1"/>
        <v>#VALUE!</v>
      </c>
      <c r="O146" s="9"/>
      <c r="P146" s="9" t="e" vm="1">
        <f ca="1"/>
        <v>#VALUE!</v>
      </c>
    </row>
    <row r="147" spans="1:16" hidden="1" outlineLevel="1" x14ac:dyDescent="0.2">
      <c r="C147" s="9"/>
      <c r="D147" s="9" t="e" vm="1">
        <f ca="1"/>
        <v>#VALUE!</v>
      </c>
      <c r="F147" s="9"/>
      <c r="G147" s="9" t="e" vm="1">
        <f ca="1"/>
        <v>#VALUE!</v>
      </c>
      <c r="I147" s="9"/>
      <c r="J147" s="9" t="e" vm="1">
        <f ca="1"/>
        <v>#VALUE!</v>
      </c>
      <c r="L147" s="9"/>
      <c r="M147" s="9" t="e" vm="1">
        <f ca="1"/>
        <v>#VALUE!</v>
      </c>
      <c r="O147" s="9"/>
      <c r="P147" s="9" t="e" vm="1">
        <f ca="1"/>
        <v>#VALUE!</v>
      </c>
    </row>
    <row r="148" spans="1:16" hidden="1" outlineLevel="1" x14ac:dyDescent="0.2">
      <c r="C148" s="9"/>
      <c r="D148" s="9" t="e" vm="1">
        <f ca="1"/>
        <v>#VALUE!</v>
      </c>
      <c r="F148" s="9"/>
      <c r="G148" s="9" t="e" vm="1">
        <f ca="1"/>
        <v>#VALUE!</v>
      </c>
      <c r="I148" s="9"/>
      <c r="J148" s="9" t="e" vm="1">
        <f ca="1"/>
        <v>#VALUE!</v>
      </c>
      <c r="L148" s="9"/>
      <c r="M148" s="9" t="e" vm="1">
        <f ca="1"/>
        <v>#VALUE!</v>
      </c>
      <c r="O148" s="9"/>
      <c r="P148" s="9" t="e" vm="1">
        <f ca="1"/>
        <v>#VALUE!</v>
      </c>
    </row>
    <row r="149" spans="1:16" collapsed="1" x14ac:dyDescent="0.2"/>
    <row r="150" spans="1:16" ht="18" thickBot="1" x14ac:dyDescent="0.25">
      <c r="C150" s="6" t="str">
        <f ca="1">IFERROR(OFFSET(product_questions[[#Headers],[Feature.Part]],D163,0),"")</f>
        <v/>
      </c>
    </row>
    <row r="151" spans="1:16" ht="16" thickTop="1" x14ac:dyDescent="0.2">
      <c r="C151" s="13" t="str">
        <f ca="1">IF(LEN(C150)&lt;2,"","This question is")</f>
        <v/>
      </c>
      <c r="D151" s="5" t="str">
        <f ca="1">IFERROR(IF(D164="P","mandatory","optional"),"")</f>
        <v/>
      </c>
      <c r="F151" s="13"/>
      <c r="G151" s="5"/>
      <c r="I151" s="13"/>
      <c r="J151" s="5"/>
      <c r="L151" s="13"/>
      <c r="M151" s="5"/>
      <c r="O151" s="13"/>
      <c r="P151" s="5"/>
    </row>
    <row r="152" spans="1:16" x14ac:dyDescent="0.2">
      <c r="C152" s="22" t="str">
        <f ca="1">IF(LEN(C150)&lt;2,"","Question "&amp;COLUMN()/3)</f>
        <v/>
      </c>
      <c r="F152" s="22" t="str">
        <f ca="1">IF(G163&gt;0,"Question "&amp;COLUMN()/3,"")</f>
        <v/>
      </c>
      <c r="I152" s="22" t="str">
        <f ca="1">IF(J163&gt;0,"Question "&amp;COLUMN()/3,"")</f>
        <v/>
      </c>
      <c r="L152" s="22" t="str">
        <f ca="1">IF(M163&gt;0,"Question "&amp;COLUMN()/3,"")</f>
        <v/>
      </c>
      <c r="O152" s="22" t="str">
        <f ca="1">IF(P163&gt;0,"Question "&amp;COLUMN()/3,"")</f>
        <v/>
      </c>
    </row>
    <row r="153" spans="1:16" x14ac:dyDescent="0.2">
      <c r="C153" s="7" t="str">
        <f ca="1">IFERROR(OFFSET(product_questions[[#Headers],[Question]],D163,0),"")</f>
        <v/>
      </c>
      <c r="D153" s="8"/>
      <c r="F153" s="7" t="str">
        <f ca="1">IF(G163&gt;0,OFFSET(product_questions[[#Headers],[Question]],G163,0),"")</f>
        <v/>
      </c>
      <c r="G153" s="8"/>
      <c r="I153" s="7" t="str">
        <f ca="1">IF(J163&gt;0,OFFSET(product_questions[[#Headers],[Question]],J163,0),"")</f>
        <v/>
      </c>
      <c r="J153" s="8"/>
      <c r="L153" s="7" t="str">
        <f ca="1">IF(M163&gt;0,OFFSET(product_questions[[#Headers],[Question]],M163,0),"")</f>
        <v/>
      </c>
      <c r="M153" s="8"/>
      <c r="O153" s="7" t="str">
        <f ca="1">IF(P163&gt;0,OFFSET(product_questions[[#Headers],[Question]],P163,0),"")</f>
        <v/>
      </c>
      <c r="P153" s="8"/>
    </row>
    <row r="154" spans="1:16" s="12" customFormat="1" ht="45" customHeight="1" x14ac:dyDescent="0.2">
      <c r="A154"/>
      <c r="B154" s="23"/>
      <c r="C154" s="12" t="str">
        <f ca="1">IFERROR(VLOOKUP(C153,Questions[],2,0),"")</f>
        <v/>
      </c>
      <c r="F154" s="12" t="str">
        <f ca="1">IF(G163&gt;0,VLOOKUP(F153,Questions[],2,0),"")</f>
        <v/>
      </c>
      <c r="I154" s="12" t="str">
        <f ca="1">IF(J163&gt;0,VLOOKUP(I153,Questions[],2,0),"")</f>
        <v/>
      </c>
      <c r="L154" s="12" t="str">
        <f ca="1">IF(M163&gt;0,VLOOKUP(L153,Questions[],2,0),"")</f>
        <v/>
      </c>
      <c r="O154" s="12" t="str">
        <f ca="1">IF(P163&gt;0,VLOOKUP(O153,Questions[],2,0),"")</f>
        <v/>
      </c>
    </row>
    <row r="155" spans="1:16" s="45" customFormat="1" x14ac:dyDescent="0.2">
      <c r="A155" s="42"/>
      <c r="B155" s="43"/>
      <c r="C155" s="44"/>
      <c r="F155" s="44"/>
      <c r="I155" s="44"/>
      <c r="L155" s="44"/>
      <c r="O155" s="44"/>
    </row>
    <row r="156" spans="1:16" s="51" customFormat="1" x14ac:dyDescent="0.2">
      <c r="A156" s="49"/>
      <c r="B156" s="50"/>
      <c r="C156" s="48" t="e">
        <f ca="1">IF(D163&gt;0,"&lt;&lt;List SKUs in product group to which this answer applies, or enter ALL&gt;&gt;","")</f>
        <v>#N/A</v>
      </c>
      <c r="F156" s="48" t="str">
        <f ca="1">IF(G163&gt;0,"&lt;&lt;List SKUs in product group to which this answer applies, or enter ALL&gt;&gt;","")</f>
        <v/>
      </c>
      <c r="I156" s="48" t="str">
        <f ca="1">IF(J163&gt;0,"&lt;&lt;List SKUs in product group to which this answer applies, or enter ALL&gt;&gt;","")</f>
        <v/>
      </c>
      <c r="L156" s="48" t="str">
        <f ca="1">IF(M163&gt;0,"&lt;&lt;List SKUs in product group to which this answer applies, or enter ALL&gt;&gt;","")</f>
        <v/>
      </c>
      <c r="O156" s="48" t="str">
        <f ca="1">IF(P163&gt;0,"&lt;&lt;List SKUs in product group to which this answer applies, or enter ALL&gt;&gt;","")</f>
        <v/>
      </c>
    </row>
    <row r="157" spans="1:16" s="51" customFormat="1" x14ac:dyDescent="0.2">
      <c r="A157" s="49"/>
      <c r="B157" s="50"/>
      <c r="C157" s="48" t="e">
        <f ca="1">IF(OR(C156="ALL",LEN(C156)&lt;2),"","&lt;&lt;List SKUs in product group not listed above.&gt;&gt;")</f>
        <v>#N/A</v>
      </c>
      <c r="F157" s="48" t="str">
        <f ca="1">IF(OR(F156="ALL",LEN(F156)&lt;2),"","&lt;&lt;List SKUs in product group not listed above.&gt;&gt;")</f>
        <v/>
      </c>
      <c r="I157" s="48" t="str">
        <f ca="1">IF(OR(I156="ALL",LEN(I156)&lt;2),"","&lt;&lt;List SKUs in product group not listed above.&gt;&gt;")</f>
        <v/>
      </c>
      <c r="L157" s="48" t="str">
        <f ca="1">IF(OR(L156="ALL",LEN(L156)&lt;2),"","&lt;&lt;List SKUs in product group not listed above.&gt;&gt;")</f>
        <v/>
      </c>
      <c r="O157" s="48" t="str">
        <f ca="1">IF(OR(O156="ALL",LEN(O156)&lt;2),"","&lt;&lt;List SKUs in product group not listed above.&gt;&gt;")</f>
        <v/>
      </c>
    </row>
    <row r="159" spans="1:16" x14ac:dyDescent="0.2">
      <c r="C159" s="22" t="str">
        <f ca="1">IF(LEN(C150)&lt;2,"","Outcome")</f>
        <v/>
      </c>
      <c r="D159" s="22"/>
      <c r="E159" s="22"/>
      <c r="F159" s="22"/>
      <c r="G159" s="22"/>
      <c r="H159" s="22"/>
      <c r="I159" s="22"/>
      <c r="J159" s="22"/>
      <c r="K159" s="22"/>
      <c r="L159" s="22"/>
      <c r="M159" s="22"/>
      <c r="N159" s="22"/>
      <c r="O159" s="22"/>
      <c r="P159" s="22"/>
    </row>
    <row r="160" spans="1:16" s="12" customFormat="1" ht="60" customHeight="1" x14ac:dyDescent="0.2">
      <c r="A160"/>
      <c r="B160" s="23"/>
      <c r="C160" s="36" t="str">
        <f ca="1">IF($B167=0,"",IF($B167=$B168,
   IF($B167=$B169, "The SKU(s) where "&amp;IF(LEN(F152)&gt;1,"all answers apply ","this answer applies ")&amp;"can be submitted for Feature "&amp;C150&amp;".  Please provide supporting documentation to complete your application.",
      IF(D164="P","STOP. Based on your responses, your product is not eligible to proceed. Any "&amp;TheProduct&amp;" product must meet the requirements for Feature "&amp;C150&amp;" to be eligible to submit an application for any WELL feature.",
         "Based on your responses, your "&amp;TheProduct&amp;" product is not eligible to proceed with Feature "&amp;C150)),
"Please select a valid answer for all questions."))</f>
        <v/>
      </c>
      <c r="F160" s="22"/>
      <c r="G160" s="22"/>
      <c r="H160" s="22"/>
      <c r="I160" s="22"/>
      <c r="J160" s="22"/>
      <c r="L160" s="22"/>
      <c r="M160" s="22"/>
      <c r="N160" s="22"/>
      <c r="O160" s="22"/>
      <c r="P160" s="22"/>
    </row>
    <row r="161" spans="1:16" ht="13.5" hidden="1" customHeight="1" outlineLevel="1" x14ac:dyDescent="0.2">
      <c r="E161" s="22"/>
      <c r="K161" s="22"/>
    </row>
    <row r="162" spans="1:16" hidden="1" outlineLevel="1" x14ac:dyDescent="0.2">
      <c r="C162" s="7" t="s">
        <v>59</v>
      </c>
      <c r="F162" s="7" t="s">
        <v>59</v>
      </c>
      <c r="I162" s="7" t="s">
        <v>59</v>
      </c>
      <c r="L162" s="7" t="s">
        <v>59</v>
      </c>
      <c r="O162" s="7" t="s">
        <v>59</v>
      </c>
    </row>
    <row r="163" spans="1:16" hidden="1" outlineLevel="1" x14ac:dyDescent="0.2">
      <c r="C163" t="s">
        <v>64</v>
      </c>
      <c r="D163" t="e">
        <f ca="1">MATCH(TheProduct,OFFSET(product_questions[[#Headers],[Product category]],MAX(128:128)+1,0,num_linkages-MAX(128:128),1),0)+MAX(128:128)</f>
        <v>#N/A</v>
      </c>
      <c r="F163" t="s">
        <v>64</v>
      </c>
      <c r="G163">
        <f ca="1">IF($B167&gt;(COLUMN()-1)/3-1,MATCH(TheProduct,OFFSET(product_questions[[#Headers],[Product category]],D163+1,0,num_linkages-Questionnaire!D163,1),0)+D163,0)</f>
        <v>0</v>
      </c>
      <c r="I163" t="s">
        <v>64</v>
      </c>
      <c r="J163">
        <f ca="1">IF($B167&gt;(COLUMN()-1)/3-1,MATCH(TheProduct,OFFSET(product_questions[[#Headers],[Product category]],G163+1,0,num_linkages-Questionnaire!G163,1),0)+G163,0)</f>
        <v>0</v>
      </c>
      <c r="L163" t="s">
        <v>64</v>
      </c>
      <c r="M163">
        <f ca="1">IF($B167&gt;(COLUMN()-1)/3-1,MATCH(TheProduct,OFFSET(product_questions[[#Headers],[Product category]],J163+1,0,num_linkages-Questionnaire!J163,1),0)+J163,0)</f>
        <v>0</v>
      </c>
      <c r="O163" t="s">
        <v>64</v>
      </c>
      <c r="P163">
        <f ca="1">IF($B167&gt;(COLUMN()-1)/3-1,MATCH(TheProduct,OFFSET(product_questions[[#Headers],[Product category]],M163+1,0,num_linkages-Questionnaire!M163,1),0)+M163,0)</f>
        <v>0</v>
      </c>
    </row>
    <row r="164" spans="1:16" hidden="1" outlineLevel="1" x14ac:dyDescent="0.2">
      <c r="C164" t="s">
        <v>62</v>
      </c>
      <c r="D164" t="e" cm="1" vm="1">
        <f t="array" aca="1" ref="D164" ca="1">VLOOKUP(TheProduct,_xlfn._xlws.FILTER(product_questions[],product_questions[Question]=C153),3,0)</f>
        <v>#VALUE!</v>
      </c>
      <c r="F164" t="s">
        <v>62</v>
      </c>
      <c r="G164" t="e" cm="1" vm="1">
        <f t="array" aca="1" ref="G164" ca="1">VLOOKUP(TheProduct,_xlfn._xlws.FILTER(product_questions[],product_questions[Question]=F153),3,0)</f>
        <v>#VALUE!</v>
      </c>
      <c r="I164" t="s">
        <v>62</v>
      </c>
      <c r="J164" t="e" cm="1" vm="1">
        <f t="array" aca="1" ref="J164" ca="1">VLOOKUP(TheProduct,_xlfn._xlws.FILTER(product_questions[],product_questions[Question]=I153),3,0)</f>
        <v>#VALUE!</v>
      </c>
      <c r="L164" t="s">
        <v>62</v>
      </c>
      <c r="M164" t="e" cm="1" vm="1">
        <f t="array" aca="1" ref="M164" ca="1">VLOOKUP(TheProduct,_xlfn._xlws.FILTER(product_questions[],product_questions[Question]=L153),3,0)</f>
        <v>#VALUE!</v>
      </c>
      <c r="O164" t="s">
        <v>62</v>
      </c>
      <c r="P164" t="e" cm="1" vm="1">
        <f t="array" aca="1" ref="P164" ca="1">VLOOKUP(TheProduct,_xlfn._xlws.FILTER(product_questions[],product_questions[Question]=O153),3,0)</f>
        <v>#VALUE!</v>
      </c>
    </row>
    <row r="165" spans="1:16" hidden="1" outlineLevel="1" x14ac:dyDescent="0.2">
      <c r="C165" t="s">
        <v>10</v>
      </c>
      <c r="D165" t="e">
        <f ca="1">(VLOOKUP(C155,C169:D183,2,0))</f>
        <v>#N/A</v>
      </c>
      <c r="F165" t="s">
        <v>10</v>
      </c>
      <c r="G165" t="e">
        <f ca="1">(VLOOKUP(F155,F169:G183,2,0))</f>
        <v>#N/A</v>
      </c>
      <c r="I165" t="s">
        <v>10</v>
      </c>
      <c r="J165" t="e">
        <f ca="1">(VLOOKUP(I155,I169:J183,2,0))</f>
        <v>#N/A</v>
      </c>
      <c r="L165" t="s">
        <v>10</v>
      </c>
      <c r="M165" t="e">
        <f ca="1">(VLOOKUP(L155,L169:M183,2,0))</f>
        <v>#N/A</v>
      </c>
      <c r="O165" t="s">
        <v>10</v>
      </c>
      <c r="P165" t="e">
        <f ca="1">(VLOOKUP(O155,O169:P183,2,0))</f>
        <v>#N/A</v>
      </c>
    </row>
    <row r="166" spans="1:16" hidden="1" outlineLevel="1" x14ac:dyDescent="0.2"/>
    <row r="167" spans="1:16" hidden="1" outlineLevel="1" x14ac:dyDescent="0.2">
      <c r="A167" t="s">
        <v>345</v>
      </c>
      <c r="B167" s="23">
        <f ca="1">COUNTIFS(product_questions[Product category],TheProduct,product_questions[Feature.Part],Questionnaire!$C150)</f>
        <v>0</v>
      </c>
      <c r="C167" t="s">
        <v>61</v>
      </c>
      <c r="D167">
        <f ca="1">COUNTA(C169:C183)</f>
        <v>1</v>
      </c>
      <c r="F167" t="s">
        <v>61</v>
      </c>
      <c r="G167">
        <f ca="1">COUNTA(F169:F183)</f>
        <v>1</v>
      </c>
      <c r="I167" t="s">
        <v>61</v>
      </c>
      <c r="J167">
        <f ca="1">COUNTA(I169:I183)</f>
        <v>1</v>
      </c>
      <c r="L167" t="s">
        <v>61</v>
      </c>
      <c r="M167">
        <f ca="1">COUNTA(L169:L183)</f>
        <v>1</v>
      </c>
      <c r="O167" t="s">
        <v>61</v>
      </c>
      <c r="P167">
        <f ca="1">COUNTA(O169:O183)</f>
        <v>1</v>
      </c>
    </row>
    <row r="168" spans="1:16" hidden="1" outlineLevel="1" x14ac:dyDescent="0.2">
      <c r="A168" t="s">
        <v>346</v>
      </c>
      <c r="B168" s="23">
        <f>COUNTA(155:155)</f>
        <v>0</v>
      </c>
      <c r="C168" s="10" t="s">
        <v>60</v>
      </c>
      <c r="D168" s="10" t="s">
        <v>10</v>
      </c>
      <c r="F168" s="10" t="s">
        <v>60</v>
      </c>
      <c r="G168" s="10" t="s">
        <v>10</v>
      </c>
      <c r="I168" s="10" t="s">
        <v>60</v>
      </c>
      <c r="J168" s="10" t="s">
        <v>10</v>
      </c>
      <c r="L168" s="10" t="s">
        <v>60</v>
      </c>
      <c r="M168" s="10" t="s">
        <v>10</v>
      </c>
      <c r="O168" s="10" t="s">
        <v>60</v>
      </c>
      <c r="P168" s="10" t="s">
        <v>10</v>
      </c>
    </row>
    <row r="169" spans="1:16" hidden="1" outlineLevel="1" x14ac:dyDescent="0.2">
      <c r="A169" t="s">
        <v>347</v>
      </c>
      <c r="B169" s="23">
        <f ca="1">COUNTIF(165:165, "Approved")</f>
        <v>0</v>
      </c>
      <c r="C169" s="9" t="e" cm="1" vm="1">
        <f t="array" aca="1" ref="C169" ca="1">_xlfn._xlws.FILTER(Answers[Text],Questionnaire!C153=Answers[Question])</f>
        <v>#VALUE!</v>
      </c>
      <c r="D169" s="9" t="e" cm="1" vm="2">
        <f t="array" aca="1" ref="D169:D183" ca="1">VLOOKUP(C169:C183,_xlfn._xlws.FILTER(Answers[[Text]:[Outcome]],C153=Answers[Question]),2,0)</f>
        <v>#VALUE!</v>
      </c>
      <c r="F169" s="9" t="e" cm="1" vm="1">
        <f t="array" aca="1" ref="F169" ca="1">_xlfn._xlws.FILTER(Answers[Text],Questionnaire!F153=Answers[Question])</f>
        <v>#VALUE!</v>
      </c>
      <c r="G169" s="9" t="e" cm="1" vm="2">
        <f t="array" aca="1" ref="G169:G183" ca="1">VLOOKUP(F169:F183,_xlfn._xlws.FILTER(Answers[[Text]:[Outcome]],F153=Answers[Question]),2,0)</f>
        <v>#VALUE!</v>
      </c>
      <c r="I169" s="9" t="e" cm="1" vm="1">
        <f t="array" aca="1" ref="I169" ca="1">_xlfn._xlws.FILTER(Answers[Text],Questionnaire!I153=Answers[Question])</f>
        <v>#VALUE!</v>
      </c>
      <c r="J169" s="9" t="e" cm="1" vm="2">
        <f t="array" aca="1" ref="J169:J183" ca="1">VLOOKUP(I169:I183,_xlfn._xlws.FILTER(Answers[[Text]:[Outcome]],I153=Answers[Question]),2,0)</f>
        <v>#VALUE!</v>
      </c>
      <c r="L169" s="9" t="e" cm="1" vm="1">
        <f t="array" aca="1" ref="L169" ca="1">_xlfn._xlws.FILTER(Answers[Text],Questionnaire!L153=Answers[Question])</f>
        <v>#VALUE!</v>
      </c>
      <c r="M169" s="9" t="e" cm="1" vm="2">
        <f t="array" aca="1" ref="M169:M183" ca="1">VLOOKUP(L169:L183,_xlfn._xlws.FILTER(Answers[[Text]:[Outcome]],L153=Answers[Question]),2,0)</f>
        <v>#VALUE!</v>
      </c>
      <c r="O169" s="9" t="e" cm="1" vm="1">
        <f t="array" aca="1" ref="O169" ca="1">_xlfn._xlws.FILTER(Answers[Text],Questionnaire!O153=Answers[Question])</f>
        <v>#VALUE!</v>
      </c>
      <c r="P169" s="9" t="e" cm="1" vm="2">
        <f t="array" aca="1" ref="P169:P183" ca="1">VLOOKUP(O169:O183,_xlfn._xlws.FILTER(Answers[[Text]:[Outcome]],O153=Answers[Question]),2,0)</f>
        <v>#VALUE!</v>
      </c>
    </row>
    <row r="170" spans="1:16" hidden="1" outlineLevel="1" x14ac:dyDescent="0.2">
      <c r="C170" s="9"/>
      <c r="D170" s="9" t="e" vm="1">
        <f ca="1"/>
        <v>#VALUE!</v>
      </c>
      <c r="F170" s="9"/>
      <c r="G170" s="9" t="e" vm="1">
        <f ca="1"/>
        <v>#VALUE!</v>
      </c>
      <c r="I170" s="9"/>
      <c r="J170" s="9" t="e" vm="1">
        <f ca="1"/>
        <v>#VALUE!</v>
      </c>
      <c r="L170" s="9"/>
      <c r="M170" s="9" t="e" vm="1">
        <f ca="1"/>
        <v>#VALUE!</v>
      </c>
      <c r="O170" s="9"/>
      <c r="P170" s="9" t="e" vm="1">
        <f ca="1"/>
        <v>#VALUE!</v>
      </c>
    </row>
    <row r="171" spans="1:16" hidden="1" outlineLevel="1" x14ac:dyDescent="0.2">
      <c r="C171" s="9"/>
      <c r="D171" s="9" t="e" vm="1">
        <f ca="1"/>
        <v>#VALUE!</v>
      </c>
      <c r="F171" s="9"/>
      <c r="G171" s="9" t="e" vm="1">
        <f ca="1"/>
        <v>#VALUE!</v>
      </c>
      <c r="I171" s="9"/>
      <c r="J171" s="9" t="e" vm="1">
        <f ca="1"/>
        <v>#VALUE!</v>
      </c>
      <c r="L171" s="9"/>
      <c r="M171" s="9" t="e" vm="1">
        <f ca="1"/>
        <v>#VALUE!</v>
      </c>
      <c r="O171" s="9"/>
      <c r="P171" s="9" t="e" vm="1">
        <f ca="1"/>
        <v>#VALUE!</v>
      </c>
    </row>
    <row r="172" spans="1:16" hidden="1" outlineLevel="1" x14ac:dyDescent="0.2">
      <c r="C172" s="9"/>
      <c r="D172" s="9" t="e" vm="1">
        <f ca="1"/>
        <v>#VALUE!</v>
      </c>
      <c r="F172" s="9"/>
      <c r="G172" s="9" t="e" vm="1">
        <f ca="1"/>
        <v>#VALUE!</v>
      </c>
      <c r="I172" s="9"/>
      <c r="J172" s="9" t="e" vm="1">
        <f ca="1"/>
        <v>#VALUE!</v>
      </c>
      <c r="L172" s="9"/>
      <c r="M172" s="9" t="e" vm="1">
        <f ca="1"/>
        <v>#VALUE!</v>
      </c>
      <c r="O172" s="9"/>
      <c r="P172" s="9" t="e" vm="1">
        <f ca="1"/>
        <v>#VALUE!</v>
      </c>
    </row>
    <row r="173" spans="1:16" hidden="1" outlineLevel="1" x14ac:dyDescent="0.2">
      <c r="C173" s="9"/>
      <c r="D173" s="9" t="e" vm="1">
        <f ca="1"/>
        <v>#VALUE!</v>
      </c>
      <c r="F173" s="9"/>
      <c r="G173" s="9" t="e" vm="1">
        <f ca="1"/>
        <v>#VALUE!</v>
      </c>
      <c r="I173" s="9"/>
      <c r="J173" s="9" t="e" vm="1">
        <f ca="1"/>
        <v>#VALUE!</v>
      </c>
      <c r="L173" s="9"/>
      <c r="M173" s="9" t="e" vm="1">
        <f ca="1"/>
        <v>#VALUE!</v>
      </c>
      <c r="O173" s="9"/>
      <c r="P173" s="9" t="e" vm="1">
        <f ca="1"/>
        <v>#VALUE!</v>
      </c>
    </row>
    <row r="174" spans="1:16" hidden="1" outlineLevel="1" x14ac:dyDescent="0.2">
      <c r="C174" s="9"/>
      <c r="D174" s="9" t="e" vm="1">
        <f ca="1"/>
        <v>#VALUE!</v>
      </c>
      <c r="F174" s="9"/>
      <c r="G174" s="9" t="e" vm="1">
        <f ca="1"/>
        <v>#VALUE!</v>
      </c>
      <c r="I174" s="9"/>
      <c r="J174" s="9" t="e" vm="1">
        <f ca="1"/>
        <v>#VALUE!</v>
      </c>
      <c r="L174" s="9"/>
      <c r="M174" s="9" t="e" vm="1">
        <f ca="1"/>
        <v>#VALUE!</v>
      </c>
      <c r="O174" s="9"/>
      <c r="P174" s="9" t="e" vm="1">
        <f ca="1"/>
        <v>#VALUE!</v>
      </c>
    </row>
    <row r="175" spans="1:16" hidden="1" outlineLevel="1" x14ac:dyDescent="0.2">
      <c r="C175" s="9"/>
      <c r="D175" s="9" t="e" vm="1">
        <f ca="1"/>
        <v>#VALUE!</v>
      </c>
      <c r="F175" s="9"/>
      <c r="G175" s="9" t="e" vm="1">
        <f ca="1"/>
        <v>#VALUE!</v>
      </c>
      <c r="I175" s="9"/>
      <c r="J175" s="9" t="e" vm="1">
        <f ca="1"/>
        <v>#VALUE!</v>
      </c>
      <c r="L175" s="9"/>
      <c r="M175" s="9" t="e" vm="1">
        <f ca="1"/>
        <v>#VALUE!</v>
      </c>
      <c r="O175" s="9"/>
      <c r="P175" s="9" t="e" vm="1">
        <f ca="1"/>
        <v>#VALUE!</v>
      </c>
    </row>
    <row r="176" spans="1:16" hidden="1" outlineLevel="1" x14ac:dyDescent="0.2">
      <c r="C176" s="9"/>
      <c r="D176" s="9" t="e" vm="1">
        <f ca="1"/>
        <v>#VALUE!</v>
      </c>
      <c r="F176" s="9"/>
      <c r="G176" s="9" t="e" vm="1">
        <f ca="1"/>
        <v>#VALUE!</v>
      </c>
      <c r="I176" s="9"/>
      <c r="J176" s="9" t="e" vm="1">
        <f ca="1"/>
        <v>#VALUE!</v>
      </c>
      <c r="L176" s="9"/>
      <c r="M176" s="9" t="e" vm="1">
        <f ca="1"/>
        <v>#VALUE!</v>
      </c>
      <c r="O176" s="9"/>
      <c r="P176" s="9" t="e" vm="1">
        <f ca="1"/>
        <v>#VALUE!</v>
      </c>
    </row>
    <row r="177" spans="1:16" hidden="1" outlineLevel="1" x14ac:dyDescent="0.2">
      <c r="C177" s="9"/>
      <c r="D177" s="9" t="e" vm="1">
        <f ca="1"/>
        <v>#VALUE!</v>
      </c>
      <c r="F177" s="9"/>
      <c r="G177" s="9" t="e" vm="1">
        <f ca="1"/>
        <v>#VALUE!</v>
      </c>
      <c r="I177" s="9"/>
      <c r="J177" s="9" t="e" vm="1">
        <f ca="1"/>
        <v>#VALUE!</v>
      </c>
      <c r="L177" s="9"/>
      <c r="M177" s="9" t="e" vm="1">
        <f ca="1"/>
        <v>#VALUE!</v>
      </c>
      <c r="O177" s="9"/>
      <c r="P177" s="9" t="e" vm="1">
        <f ca="1"/>
        <v>#VALUE!</v>
      </c>
    </row>
    <row r="178" spans="1:16" hidden="1" outlineLevel="1" x14ac:dyDescent="0.2">
      <c r="C178" s="9"/>
      <c r="D178" s="9" t="e" vm="1">
        <f ca="1"/>
        <v>#VALUE!</v>
      </c>
      <c r="F178" s="9"/>
      <c r="G178" s="9" t="e" vm="1">
        <f ca="1"/>
        <v>#VALUE!</v>
      </c>
      <c r="I178" s="9"/>
      <c r="J178" s="9" t="e" vm="1">
        <f ca="1"/>
        <v>#VALUE!</v>
      </c>
      <c r="L178" s="9"/>
      <c r="M178" s="9" t="e" vm="1">
        <f ca="1"/>
        <v>#VALUE!</v>
      </c>
      <c r="O178" s="9"/>
      <c r="P178" s="9" t="e" vm="1">
        <f ca="1"/>
        <v>#VALUE!</v>
      </c>
    </row>
    <row r="179" spans="1:16" hidden="1" outlineLevel="1" x14ac:dyDescent="0.2">
      <c r="C179" s="9"/>
      <c r="D179" s="9" t="e" vm="1">
        <f ca="1"/>
        <v>#VALUE!</v>
      </c>
      <c r="F179" s="9"/>
      <c r="G179" s="9" t="e" vm="1">
        <f ca="1"/>
        <v>#VALUE!</v>
      </c>
      <c r="I179" s="9"/>
      <c r="J179" s="9" t="e" vm="1">
        <f ca="1"/>
        <v>#VALUE!</v>
      </c>
      <c r="L179" s="9"/>
      <c r="M179" s="9" t="e" vm="1">
        <f ca="1"/>
        <v>#VALUE!</v>
      </c>
      <c r="O179" s="9"/>
      <c r="P179" s="9" t="e" vm="1">
        <f ca="1"/>
        <v>#VALUE!</v>
      </c>
    </row>
    <row r="180" spans="1:16" hidden="1" outlineLevel="1" x14ac:dyDescent="0.2">
      <c r="C180" s="9"/>
      <c r="D180" s="9" t="e" vm="1">
        <f ca="1"/>
        <v>#VALUE!</v>
      </c>
      <c r="F180" s="9"/>
      <c r="G180" s="9" t="e" vm="1">
        <f ca="1"/>
        <v>#VALUE!</v>
      </c>
      <c r="I180" s="9"/>
      <c r="J180" s="9" t="e" vm="1">
        <f ca="1"/>
        <v>#VALUE!</v>
      </c>
      <c r="L180" s="9"/>
      <c r="M180" s="9" t="e" vm="1">
        <f ca="1"/>
        <v>#VALUE!</v>
      </c>
      <c r="O180" s="9"/>
      <c r="P180" s="9" t="e" vm="1">
        <f ca="1"/>
        <v>#VALUE!</v>
      </c>
    </row>
    <row r="181" spans="1:16" hidden="1" outlineLevel="1" x14ac:dyDescent="0.2">
      <c r="C181" s="9"/>
      <c r="D181" s="9" t="e" vm="1">
        <f ca="1"/>
        <v>#VALUE!</v>
      </c>
      <c r="F181" s="9"/>
      <c r="G181" s="9" t="e" vm="1">
        <f ca="1"/>
        <v>#VALUE!</v>
      </c>
      <c r="I181" s="9"/>
      <c r="J181" s="9" t="e" vm="1">
        <f ca="1"/>
        <v>#VALUE!</v>
      </c>
      <c r="L181" s="9"/>
      <c r="M181" s="9" t="e" vm="1">
        <f ca="1"/>
        <v>#VALUE!</v>
      </c>
      <c r="O181" s="9"/>
      <c r="P181" s="9" t="e" vm="1">
        <f ca="1"/>
        <v>#VALUE!</v>
      </c>
    </row>
    <row r="182" spans="1:16" hidden="1" outlineLevel="1" x14ac:dyDescent="0.2">
      <c r="C182" s="9"/>
      <c r="D182" s="9" t="e" vm="1">
        <f ca="1"/>
        <v>#VALUE!</v>
      </c>
      <c r="F182" s="9"/>
      <c r="G182" s="9" t="e" vm="1">
        <f ca="1"/>
        <v>#VALUE!</v>
      </c>
      <c r="I182" s="9"/>
      <c r="J182" s="9" t="e" vm="1">
        <f ca="1"/>
        <v>#VALUE!</v>
      </c>
      <c r="L182" s="9"/>
      <c r="M182" s="9" t="e" vm="1">
        <f ca="1"/>
        <v>#VALUE!</v>
      </c>
      <c r="O182" s="9"/>
      <c r="P182" s="9" t="e" vm="1">
        <f ca="1"/>
        <v>#VALUE!</v>
      </c>
    </row>
    <row r="183" spans="1:16" hidden="1" outlineLevel="1" x14ac:dyDescent="0.2">
      <c r="C183" s="9"/>
      <c r="D183" s="9" t="e" vm="1">
        <f ca="1"/>
        <v>#VALUE!</v>
      </c>
      <c r="F183" s="9"/>
      <c r="G183" s="9" t="e" vm="1">
        <f ca="1"/>
        <v>#VALUE!</v>
      </c>
      <c r="I183" s="9"/>
      <c r="J183" s="9" t="e" vm="1">
        <f ca="1"/>
        <v>#VALUE!</v>
      </c>
      <c r="L183" s="9"/>
      <c r="M183" s="9" t="e" vm="1">
        <f ca="1"/>
        <v>#VALUE!</v>
      </c>
      <c r="O183" s="9"/>
      <c r="P183" s="9" t="e" vm="1">
        <f ca="1"/>
        <v>#VALUE!</v>
      </c>
    </row>
    <row r="184" spans="1:16" collapsed="1" x14ac:dyDescent="0.2"/>
    <row r="185" spans="1:16" ht="18" thickBot="1" x14ac:dyDescent="0.25">
      <c r="C185" s="6" t="str">
        <f ca="1">IFERROR(OFFSET(product_questions[[#Headers],[Feature.Part]],D198,0),"")</f>
        <v/>
      </c>
    </row>
    <row r="186" spans="1:16" ht="16" thickTop="1" x14ac:dyDescent="0.2">
      <c r="C186" s="13" t="str">
        <f ca="1">IF(LEN(C185)&lt;2,"","This question is")</f>
        <v/>
      </c>
      <c r="D186" s="5" t="str">
        <f ca="1">IFERROR(IF(D199="P","mandatory","optional"),"")</f>
        <v/>
      </c>
      <c r="F186" s="13"/>
      <c r="G186" s="5"/>
      <c r="I186" s="13"/>
      <c r="J186" s="5"/>
      <c r="L186" s="13"/>
      <c r="M186" s="5"/>
      <c r="O186" s="13"/>
      <c r="P186" s="5"/>
    </row>
    <row r="187" spans="1:16" x14ac:dyDescent="0.2">
      <c r="C187" s="22" t="str">
        <f ca="1">IF(LEN(C185)&lt;2,"","Question "&amp;COLUMN()/3)</f>
        <v/>
      </c>
      <c r="F187" s="22" t="str">
        <f ca="1">IF(G198&gt;0,"Question "&amp;COLUMN()/3,"")</f>
        <v/>
      </c>
      <c r="I187" s="22" t="str">
        <f ca="1">IF(J198&gt;0,"Question "&amp;COLUMN()/3,"")</f>
        <v/>
      </c>
      <c r="L187" s="22" t="str">
        <f ca="1">IF(M198&gt;0,"Question "&amp;COLUMN()/3,"")</f>
        <v/>
      </c>
      <c r="O187" s="22" t="str">
        <f ca="1">IF(P198&gt;0,"Question "&amp;COLUMN()/3,"")</f>
        <v/>
      </c>
    </row>
    <row r="188" spans="1:16" x14ac:dyDescent="0.2">
      <c r="C188" s="7" t="str">
        <f ca="1">IFERROR(OFFSET(product_questions[[#Headers],[Question]],D198,0),"")</f>
        <v/>
      </c>
      <c r="D188" s="8"/>
      <c r="F188" s="7" t="str">
        <f ca="1">IF(G198&gt;0,OFFSET(product_questions[[#Headers],[Question]],G198,0),"")</f>
        <v/>
      </c>
      <c r="G188" s="8"/>
      <c r="I188" s="7" t="str">
        <f ca="1">IF(J198&gt;0,OFFSET(product_questions[[#Headers],[Question]],J198,0),"")</f>
        <v/>
      </c>
      <c r="J188" s="8"/>
      <c r="L188" s="7" t="str">
        <f ca="1">IF(M198&gt;0,OFFSET(product_questions[[#Headers],[Question]],M198,0),"")</f>
        <v/>
      </c>
      <c r="M188" s="8"/>
      <c r="O188" s="7" t="str">
        <f ca="1">IF(P198&gt;0,OFFSET(product_questions[[#Headers],[Question]],P198,0),"")</f>
        <v/>
      </c>
      <c r="P188" s="8"/>
    </row>
    <row r="189" spans="1:16" s="12" customFormat="1" ht="45" customHeight="1" x14ac:dyDescent="0.2">
      <c r="A189"/>
      <c r="B189" s="23"/>
      <c r="C189" s="12" t="str">
        <f ca="1">IFERROR(VLOOKUP(C188,Questions[],2,0),"")</f>
        <v/>
      </c>
      <c r="F189" s="12" t="str">
        <f ca="1">IF(G198&gt;0,VLOOKUP(F188,Questions[],2,0),"")</f>
        <v/>
      </c>
      <c r="I189" s="12" t="str">
        <f ca="1">IF(J198&gt;0,VLOOKUP(I188,Questions[],2,0),"")</f>
        <v/>
      </c>
      <c r="L189" s="12" t="str">
        <f ca="1">IF(M198&gt;0,VLOOKUP(L188,Questions[],2,0),"")</f>
        <v/>
      </c>
      <c r="O189" s="12" t="str">
        <f ca="1">IF(P198&gt;0,VLOOKUP(O188,Questions[],2,0),"")</f>
        <v/>
      </c>
    </row>
    <row r="190" spans="1:16" s="45" customFormat="1" x14ac:dyDescent="0.2">
      <c r="A190" s="42"/>
      <c r="B190" s="43"/>
      <c r="C190" s="44"/>
      <c r="F190" s="44"/>
      <c r="I190" s="44"/>
      <c r="L190" s="44"/>
      <c r="O190" s="44"/>
    </row>
    <row r="191" spans="1:16" s="51" customFormat="1" x14ac:dyDescent="0.2">
      <c r="A191" s="49"/>
      <c r="B191" s="50"/>
      <c r="C191" s="48" t="e">
        <f ca="1">IF(D198&gt;0,"&lt;&lt;List SKUs in product group to which this answer applies, or enter ALL&gt;&gt;","")</f>
        <v>#N/A</v>
      </c>
      <c r="F191" s="48" t="str">
        <f ca="1">IF(G198&gt;0,"&lt;&lt;List SKUs in product group to which this answer applies, or enter ALL&gt;&gt;","")</f>
        <v/>
      </c>
      <c r="I191" s="48" t="str">
        <f ca="1">IF(J198&gt;0,"&lt;&lt;List SKUs in product group to which this answer applies, or enter ALL&gt;&gt;","")</f>
        <v/>
      </c>
      <c r="L191" s="48" t="str">
        <f ca="1">IF(M198&gt;0,"&lt;&lt;List SKUs in product group to which this answer applies, or enter ALL&gt;&gt;","")</f>
        <v/>
      </c>
      <c r="O191" s="48" t="str">
        <f ca="1">IF(P198&gt;0,"&lt;&lt;List SKUs in product group to which this answer applies, or enter ALL&gt;&gt;","")</f>
        <v/>
      </c>
    </row>
    <row r="192" spans="1:16" s="51" customFormat="1" x14ac:dyDescent="0.2">
      <c r="A192" s="49"/>
      <c r="B192" s="50"/>
      <c r="C192" s="48" t="e">
        <f ca="1">IF(OR(C191="ALL",LEN(C191)&lt;2),"","&lt;&lt;List SKUs in product group not listed above.&gt;&gt;")</f>
        <v>#N/A</v>
      </c>
      <c r="F192" s="48" t="str">
        <f ca="1">IF(OR(F191="ALL",LEN(F191)&lt;2),"","&lt;&lt;List SKUs in product group not listed above.&gt;&gt;")</f>
        <v/>
      </c>
      <c r="I192" s="48" t="str">
        <f ca="1">IF(OR(I191="ALL",LEN(I191)&lt;2),"","&lt;&lt;List SKUs in product group not listed above.&gt;&gt;")</f>
        <v/>
      </c>
      <c r="L192" s="48" t="str">
        <f ca="1">IF(OR(L191="ALL",LEN(L191)&lt;2),"","&lt;&lt;List SKUs in product group not listed above.&gt;&gt;")</f>
        <v/>
      </c>
      <c r="O192" s="48" t="str">
        <f ca="1">IF(OR(O191="ALL",LEN(O191)&lt;2),"","&lt;&lt;List SKUs in product group not listed above.&gt;&gt;")</f>
        <v/>
      </c>
    </row>
    <row r="194" spans="1:16" x14ac:dyDescent="0.2">
      <c r="C194" s="22" t="str">
        <f ca="1">IF(LEN(C185)&lt;2,"","Outcome")</f>
        <v/>
      </c>
      <c r="D194" s="22"/>
      <c r="E194" s="22"/>
      <c r="F194" s="22"/>
      <c r="G194" s="22"/>
      <c r="H194" s="22"/>
      <c r="I194" s="22"/>
      <c r="J194" s="22"/>
      <c r="K194" s="22"/>
      <c r="L194" s="22"/>
      <c r="M194" s="22"/>
      <c r="N194" s="22"/>
      <c r="O194" s="22"/>
      <c r="P194" s="22"/>
    </row>
    <row r="195" spans="1:16" s="12" customFormat="1" ht="60" customHeight="1" x14ac:dyDescent="0.2">
      <c r="A195"/>
      <c r="B195" s="23"/>
      <c r="C195" s="36" t="str">
        <f ca="1">IF($B202=0,"",IF($B202=$B203,
   IF($B202=$B204, "The SKU(s) where "&amp;IF(LEN(F187)&gt;1,"all answers apply ","this answer applies ")&amp;"can be submitted for Feature "&amp;C185&amp;".  Please provide supporting documentation to complete your application.",
      IF(D199="P","STOP. Based on your responses, your product is not eligible to proceed. Any "&amp;TheProduct&amp;" product must meet the requirements for Feature "&amp;C185&amp;" to be eligible to submit an application for any WELL feature.",
         "Based on your responses, your "&amp;TheProduct&amp;" product is not eligible to proceed with Feature "&amp;C185)),
"Please select a valid answer for all questions."))</f>
        <v/>
      </c>
      <c r="F195" s="22"/>
      <c r="G195" s="22"/>
      <c r="H195" s="22"/>
      <c r="I195" s="22"/>
      <c r="J195" s="22"/>
      <c r="L195" s="22"/>
      <c r="M195" s="22"/>
      <c r="N195" s="22"/>
      <c r="O195" s="22"/>
      <c r="P195" s="22"/>
    </row>
    <row r="196" spans="1:16" ht="13.5" hidden="1" customHeight="1" outlineLevel="1" x14ac:dyDescent="0.2">
      <c r="E196" s="22"/>
      <c r="K196" s="22"/>
    </row>
    <row r="197" spans="1:16" hidden="1" outlineLevel="1" x14ac:dyDescent="0.2">
      <c r="C197" s="7" t="s">
        <v>59</v>
      </c>
      <c r="F197" s="7" t="s">
        <v>59</v>
      </c>
      <c r="I197" s="7" t="s">
        <v>59</v>
      </c>
      <c r="L197" s="7" t="s">
        <v>59</v>
      </c>
      <c r="O197" s="7" t="s">
        <v>59</v>
      </c>
    </row>
    <row r="198" spans="1:16" hidden="1" outlineLevel="1" x14ac:dyDescent="0.2">
      <c r="C198" t="s">
        <v>64</v>
      </c>
      <c r="D198" t="e">
        <f ca="1">MATCH(TheProduct,OFFSET(product_questions[[#Headers],[Product category]],MAX(163:163)+1,0,num_linkages-MAX(163:163),1),0)+MAX(163:163)</f>
        <v>#N/A</v>
      </c>
      <c r="F198" t="s">
        <v>64</v>
      </c>
      <c r="G198">
        <f ca="1">IF($B202&gt;(COLUMN()-1)/3-1,MATCH(TheProduct,OFFSET(product_questions[[#Headers],[Product category]],D198+1,0,num_linkages-Questionnaire!D198,1),0)+D198,0)</f>
        <v>0</v>
      </c>
      <c r="I198" t="s">
        <v>64</v>
      </c>
      <c r="J198">
        <f ca="1">IF($B202&gt;(COLUMN()-1)/3-1,MATCH(TheProduct,OFFSET(product_questions[[#Headers],[Product category]],G198+1,0,num_linkages-Questionnaire!G198,1),0)+G198,0)</f>
        <v>0</v>
      </c>
      <c r="L198" t="s">
        <v>64</v>
      </c>
      <c r="M198">
        <f ca="1">IF($B202&gt;(COLUMN()-1)/3-1,MATCH(TheProduct,OFFSET(product_questions[[#Headers],[Product category]],J198+1,0,num_linkages-Questionnaire!J198,1),0)+J198,0)</f>
        <v>0</v>
      </c>
      <c r="O198" t="s">
        <v>64</v>
      </c>
      <c r="P198">
        <f ca="1">IF($B202&gt;(COLUMN()-1)/3-1,MATCH(TheProduct,OFFSET(product_questions[[#Headers],[Product category]],M198+1,0,num_linkages-Questionnaire!M198,1),0)+M198,0)</f>
        <v>0</v>
      </c>
    </row>
    <row r="199" spans="1:16" hidden="1" outlineLevel="1" x14ac:dyDescent="0.2">
      <c r="C199" t="s">
        <v>62</v>
      </c>
      <c r="D199" t="e" cm="1" vm="1">
        <f t="array" aca="1" ref="D199" ca="1">VLOOKUP(TheProduct,_xlfn._xlws.FILTER(product_questions[],product_questions[Question]=C188),3,0)</f>
        <v>#VALUE!</v>
      </c>
      <c r="F199" t="s">
        <v>62</v>
      </c>
      <c r="G199" t="e" cm="1" vm="1">
        <f t="array" aca="1" ref="G199" ca="1">VLOOKUP(TheProduct,_xlfn._xlws.FILTER(product_questions[],product_questions[Question]=F188),3,0)</f>
        <v>#VALUE!</v>
      </c>
      <c r="I199" t="s">
        <v>62</v>
      </c>
      <c r="J199" t="e" cm="1" vm="1">
        <f t="array" aca="1" ref="J199" ca="1">VLOOKUP(TheProduct,_xlfn._xlws.FILTER(product_questions[],product_questions[Question]=I188),3,0)</f>
        <v>#VALUE!</v>
      </c>
      <c r="L199" t="s">
        <v>62</v>
      </c>
      <c r="M199" t="e" cm="1" vm="1">
        <f t="array" aca="1" ref="M199" ca="1">VLOOKUP(TheProduct,_xlfn._xlws.FILTER(product_questions[],product_questions[Question]=L188),3,0)</f>
        <v>#VALUE!</v>
      </c>
      <c r="O199" t="s">
        <v>62</v>
      </c>
      <c r="P199" t="e" cm="1" vm="1">
        <f t="array" aca="1" ref="P199" ca="1">VLOOKUP(TheProduct,_xlfn._xlws.FILTER(product_questions[],product_questions[Question]=O188),3,0)</f>
        <v>#VALUE!</v>
      </c>
    </row>
    <row r="200" spans="1:16" hidden="1" outlineLevel="1" x14ac:dyDescent="0.2">
      <c r="C200" t="s">
        <v>10</v>
      </c>
      <c r="D200" t="e">
        <f ca="1">(VLOOKUP(C190,C204:D218,2,0))</f>
        <v>#N/A</v>
      </c>
      <c r="F200" t="s">
        <v>10</v>
      </c>
      <c r="G200" t="e">
        <f ca="1">(VLOOKUP(F190,F204:G218,2,0))</f>
        <v>#N/A</v>
      </c>
      <c r="I200" t="s">
        <v>10</v>
      </c>
      <c r="J200" t="e">
        <f ca="1">(VLOOKUP(I190,I204:J218,2,0))</f>
        <v>#N/A</v>
      </c>
      <c r="L200" t="s">
        <v>10</v>
      </c>
      <c r="M200" t="e">
        <f ca="1">(VLOOKUP(L190,L204:M218,2,0))</f>
        <v>#N/A</v>
      </c>
      <c r="O200" t="s">
        <v>10</v>
      </c>
      <c r="P200" t="e">
        <f ca="1">(VLOOKUP(O190,O204:P218,2,0))</f>
        <v>#N/A</v>
      </c>
    </row>
    <row r="201" spans="1:16" hidden="1" outlineLevel="1" x14ac:dyDescent="0.2"/>
    <row r="202" spans="1:16" hidden="1" outlineLevel="1" x14ac:dyDescent="0.2">
      <c r="A202" t="s">
        <v>345</v>
      </c>
      <c r="B202" s="23">
        <f ca="1">COUNTIFS(product_questions[Product category],TheProduct,product_questions[Feature.Part],Questionnaire!$C185)</f>
        <v>0</v>
      </c>
      <c r="C202" t="s">
        <v>61</v>
      </c>
      <c r="D202">
        <f ca="1">COUNTA(C204:C218)</f>
        <v>1</v>
      </c>
      <c r="F202" t="s">
        <v>61</v>
      </c>
      <c r="G202">
        <f ca="1">COUNTA(F204:F218)</f>
        <v>1</v>
      </c>
      <c r="I202" t="s">
        <v>61</v>
      </c>
      <c r="J202">
        <f ca="1">COUNTA(I204:I218)</f>
        <v>1</v>
      </c>
      <c r="L202" t="s">
        <v>61</v>
      </c>
      <c r="M202">
        <f ca="1">COUNTA(L204:L218)</f>
        <v>1</v>
      </c>
      <c r="O202" t="s">
        <v>61</v>
      </c>
      <c r="P202">
        <f ca="1">COUNTA(O204:O218)</f>
        <v>1</v>
      </c>
    </row>
    <row r="203" spans="1:16" hidden="1" outlineLevel="1" x14ac:dyDescent="0.2">
      <c r="A203" t="s">
        <v>346</v>
      </c>
      <c r="B203" s="23">
        <f>COUNTA(190:190)</f>
        <v>0</v>
      </c>
      <c r="C203" s="10" t="s">
        <v>60</v>
      </c>
      <c r="D203" s="10" t="s">
        <v>10</v>
      </c>
      <c r="F203" s="10" t="s">
        <v>60</v>
      </c>
      <c r="G203" s="10" t="s">
        <v>10</v>
      </c>
      <c r="I203" s="10" t="s">
        <v>60</v>
      </c>
      <c r="J203" s="10" t="s">
        <v>10</v>
      </c>
      <c r="L203" s="10" t="s">
        <v>60</v>
      </c>
      <c r="M203" s="10" t="s">
        <v>10</v>
      </c>
      <c r="O203" s="10" t="s">
        <v>60</v>
      </c>
      <c r="P203" s="10" t="s">
        <v>10</v>
      </c>
    </row>
    <row r="204" spans="1:16" hidden="1" outlineLevel="1" x14ac:dyDescent="0.2">
      <c r="A204" t="s">
        <v>347</v>
      </c>
      <c r="B204" s="23">
        <f ca="1">COUNTIF(200:200, "Approved")</f>
        <v>0</v>
      </c>
      <c r="C204" s="9" t="e" cm="1" vm="1">
        <f t="array" aca="1" ref="C204" ca="1">_xlfn._xlws.FILTER(Answers[Text],Questionnaire!C188=Answers[Question])</f>
        <v>#VALUE!</v>
      </c>
      <c r="D204" s="9" t="e" cm="1" vm="2">
        <f t="array" aca="1" ref="D204:D218" ca="1">VLOOKUP(C204:C218,_xlfn._xlws.FILTER(Answers[[Text]:[Outcome]],C188=Answers[Question]),2,0)</f>
        <v>#VALUE!</v>
      </c>
      <c r="F204" s="9" t="e" cm="1" vm="1">
        <f t="array" aca="1" ref="F204" ca="1">_xlfn._xlws.FILTER(Answers[Text],Questionnaire!F188=Answers[Question])</f>
        <v>#VALUE!</v>
      </c>
      <c r="G204" s="9" t="e" cm="1" vm="2">
        <f t="array" aca="1" ref="G204:G218" ca="1">VLOOKUP(F204:F218,_xlfn._xlws.FILTER(Answers[[Text]:[Outcome]],F188=Answers[Question]),2,0)</f>
        <v>#VALUE!</v>
      </c>
      <c r="I204" s="9" t="e" cm="1" vm="1">
        <f t="array" aca="1" ref="I204" ca="1">_xlfn._xlws.FILTER(Answers[Text],Questionnaire!I188=Answers[Question])</f>
        <v>#VALUE!</v>
      </c>
      <c r="J204" s="9" t="e" cm="1" vm="2">
        <f t="array" aca="1" ref="J204:J218" ca="1">VLOOKUP(I204:I218,_xlfn._xlws.FILTER(Answers[[Text]:[Outcome]],I188=Answers[Question]),2,0)</f>
        <v>#VALUE!</v>
      </c>
      <c r="L204" s="9" t="e" cm="1" vm="1">
        <f t="array" aca="1" ref="L204" ca="1">_xlfn._xlws.FILTER(Answers[Text],Questionnaire!L188=Answers[Question])</f>
        <v>#VALUE!</v>
      </c>
      <c r="M204" s="9" t="e" cm="1" vm="2">
        <f t="array" aca="1" ref="M204:M218" ca="1">VLOOKUP(L204:L218,_xlfn._xlws.FILTER(Answers[[Text]:[Outcome]],L188=Answers[Question]),2,0)</f>
        <v>#VALUE!</v>
      </c>
      <c r="O204" s="9" t="e" cm="1" vm="1">
        <f t="array" aca="1" ref="O204" ca="1">_xlfn._xlws.FILTER(Answers[Text],Questionnaire!O188=Answers[Question])</f>
        <v>#VALUE!</v>
      </c>
      <c r="P204" s="9" t="e" cm="1" vm="2">
        <f t="array" aca="1" ref="P204:P218" ca="1">VLOOKUP(O204:O218,_xlfn._xlws.FILTER(Answers[[Text]:[Outcome]],O188=Answers[Question]),2,0)</f>
        <v>#VALUE!</v>
      </c>
    </row>
    <row r="205" spans="1:16" hidden="1" outlineLevel="1" x14ac:dyDescent="0.2">
      <c r="C205" s="9"/>
      <c r="D205" s="9" t="e" vm="1">
        <f ca="1"/>
        <v>#VALUE!</v>
      </c>
      <c r="F205" s="9"/>
      <c r="G205" s="9" t="e" vm="1">
        <f ca="1"/>
        <v>#VALUE!</v>
      </c>
      <c r="I205" s="9"/>
      <c r="J205" s="9" t="e" vm="1">
        <f ca="1"/>
        <v>#VALUE!</v>
      </c>
      <c r="L205" s="9"/>
      <c r="M205" s="9" t="e" vm="1">
        <f ca="1"/>
        <v>#VALUE!</v>
      </c>
      <c r="O205" s="9"/>
      <c r="P205" s="9" t="e" vm="1">
        <f ca="1"/>
        <v>#VALUE!</v>
      </c>
    </row>
    <row r="206" spans="1:16" hidden="1" outlineLevel="1" x14ac:dyDescent="0.2">
      <c r="C206" s="9"/>
      <c r="D206" s="9" t="e" vm="1">
        <f ca="1"/>
        <v>#VALUE!</v>
      </c>
      <c r="F206" s="9"/>
      <c r="G206" s="9" t="e" vm="1">
        <f ca="1"/>
        <v>#VALUE!</v>
      </c>
      <c r="I206" s="9"/>
      <c r="J206" s="9" t="e" vm="1">
        <f ca="1"/>
        <v>#VALUE!</v>
      </c>
      <c r="L206" s="9"/>
      <c r="M206" s="9" t="e" vm="1">
        <f ca="1"/>
        <v>#VALUE!</v>
      </c>
      <c r="O206" s="9"/>
      <c r="P206" s="9" t="e" vm="1">
        <f ca="1"/>
        <v>#VALUE!</v>
      </c>
    </row>
    <row r="207" spans="1:16" hidden="1" outlineLevel="1" x14ac:dyDescent="0.2">
      <c r="C207" s="9"/>
      <c r="D207" s="9" t="e" vm="1">
        <f ca="1"/>
        <v>#VALUE!</v>
      </c>
      <c r="F207" s="9"/>
      <c r="G207" s="9" t="e" vm="1">
        <f ca="1"/>
        <v>#VALUE!</v>
      </c>
      <c r="I207" s="9"/>
      <c r="J207" s="9" t="e" vm="1">
        <f ca="1"/>
        <v>#VALUE!</v>
      </c>
      <c r="L207" s="9"/>
      <c r="M207" s="9" t="e" vm="1">
        <f ca="1"/>
        <v>#VALUE!</v>
      </c>
      <c r="O207" s="9"/>
      <c r="P207" s="9" t="e" vm="1">
        <f ca="1"/>
        <v>#VALUE!</v>
      </c>
    </row>
    <row r="208" spans="1:16" hidden="1" outlineLevel="1" x14ac:dyDescent="0.2">
      <c r="C208" s="9"/>
      <c r="D208" s="9" t="e" vm="1">
        <f ca="1"/>
        <v>#VALUE!</v>
      </c>
      <c r="F208" s="9"/>
      <c r="G208" s="9" t="e" vm="1">
        <f ca="1"/>
        <v>#VALUE!</v>
      </c>
      <c r="I208" s="9"/>
      <c r="J208" s="9" t="e" vm="1">
        <f ca="1"/>
        <v>#VALUE!</v>
      </c>
      <c r="L208" s="9"/>
      <c r="M208" s="9" t="e" vm="1">
        <f ca="1"/>
        <v>#VALUE!</v>
      </c>
      <c r="O208" s="9"/>
      <c r="P208" s="9" t="e" vm="1">
        <f ca="1"/>
        <v>#VALUE!</v>
      </c>
    </row>
    <row r="209" spans="1:16" hidden="1" outlineLevel="1" x14ac:dyDescent="0.2">
      <c r="C209" s="9"/>
      <c r="D209" s="9" t="e" vm="1">
        <f ca="1"/>
        <v>#VALUE!</v>
      </c>
      <c r="F209" s="9"/>
      <c r="G209" s="9" t="e" vm="1">
        <f ca="1"/>
        <v>#VALUE!</v>
      </c>
      <c r="I209" s="9"/>
      <c r="J209" s="9" t="e" vm="1">
        <f ca="1"/>
        <v>#VALUE!</v>
      </c>
      <c r="L209" s="9"/>
      <c r="M209" s="9" t="e" vm="1">
        <f ca="1"/>
        <v>#VALUE!</v>
      </c>
      <c r="O209" s="9"/>
      <c r="P209" s="9" t="e" vm="1">
        <f ca="1"/>
        <v>#VALUE!</v>
      </c>
    </row>
    <row r="210" spans="1:16" hidden="1" outlineLevel="1" x14ac:dyDescent="0.2">
      <c r="C210" s="9"/>
      <c r="D210" s="9" t="e" vm="1">
        <f ca="1"/>
        <v>#VALUE!</v>
      </c>
      <c r="F210" s="9"/>
      <c r="G210" s="9" t="e" vm="1">
        <f ca="1"/>
        <v>#VALUE!</v>
      </c>
      <c r="I210" s="9"/>
      <c r="J210" s="9" t="e" vm="1">
        <f ca="1"/>
        <v>#VALUE!</v>
      </c>
      <c r="L210" s="9"/>
      <c r="M210" s="9" t="e" vm="1">
        <f ca="1"/>
        <v>#VALUE!</v>
      </c>
      <c r="O210" s="9"/>
      <c r="P210" s="9" t="e" vm="1">
        <f ca="1"/>
        <v>#VALUE!</v>
      </c>
    </row>
    <row r="211" spans="1:16" hidden="1" outlineLevel="1" x14ac:dyDescent="0.2">
      <c r="C211" s="9"/>
      <c r="D211" s="9" t="e" vm="1">
        <f ca="1"/>
        <v>#VALUE!</v>
      </c>
      <c r="F211" s="9"/>
      <c r="G211" s="9" t="e" vm="1">
        <f ca="1"/>
        <v>#VALUE!</v>
      </c>
      <c r="I211" s="9"/>
      <c r="J211" s="9" t="e" vm="1">
        <f ca="1"/>
        <v>#VALUE!</v>
      </c>
      <c r="L211" s="9"/>
      <c r="M211" s="9" t="e" vm="1">
        <f ca="1"/>
        <v>#VALUE!</v>
      </c>
      <c r="O211" s="9"/>
      <c r="P211" s="9" t="e" vm="1">
        <f ca="1"/>
        <v>#VALUE!</v>
      </c>
    </row>
    <row r="212" spans="1:16" hidden="1" outlineLevel="1" x14ac:dyDescent="0.2">
      <c r="C212" s="9"/>
      <c r="D212" s="9" t="e" vm="1">
        <f ca="1"/>
        <v>#VALUE!</v>
      </c>
      <c r="F212" s="9"/>
      <c r="G212" s="9" t="e" vm="1">
        <f ca="1"/>
        <v>#VALUE!</v>
      </c>
      <c r="I212" s="9"/>
      <c r="J212" s="9" t="e" vm="1">
        <f ca="1"/>
        <v>#VALUE!</v>
      </c>
      <c r="L212" s="9"/>
      <c r="M212" s="9" t="e" vm="1">
        <f ca="1"/>
        <v>#VALUE!</v>
      </c>
      <c r="O212" s="9"/>
      <c r="P212" s="9" t="e" vm="1">
        <f ca="1"/>
        <v>#VALUE!</v>
      </c>
    </row>
    <row r="213" spans="1:16" hidden="1" outlineLevel="1" x14ac:dyDescent="0.2">
      <c r="C213" s="9"/>
      <c r="D213" s="9" t="e" vm="1">
        <f ca="1"/>
        <v>#VALUE!</v>
      </c>
      <c r="F213" s="9"/>
      <c r="G213" s="9" t="e" vm="1">
        <f ca="1"/>
        <v>#VALUE!</v>
      </c>
      <c r="I213" s="9"/>
      <c r="J213" s="9" t="e" vm="1">
        <f ca="1"/>
        <v>#VALUE!</v>
      </c>
      <c r="L213" s="9"/>
      <c r="M213" s="9" t="e" vm="1">
        <f ca="1"/>
        <v>#VALUE!</v>
      </c>
      <c r="O213" s="9"/>
      <c r="P213" s="9" t="e" vm="1">
        <f ca="1"/>
        <v>#VALUE!</v>
      </c>
    </row>
    <row r="214" spans="1:16" hidden="1" outlineLevel="1" x14ac:dyDescent="0.2">
      <c r="C214" s="9"/>
      <c r="D214" s="9" t="e" vm="1">
        <f ca="1"/>
        <v>#VALUE!</v>
      </c>
      <c r="F214" s="9"/>
      <c r="G214" s="9" t="e" vm="1">
        <f ca="1"/>
        <v>#VALUE!</v>
      </c>
      <c r="I214" s="9"/>
      <c r="J214" s="9" t="e" vm="1">
        <f ca="1"/>
        <v>#VALUE!</v>
      </c>
      <c r="L214" s="9"/>
      <c r="M214" s="9" t="e" vm="1">
        <f ca="1"/>
        <v>#VALUE!</v>
      </c>
      <c r="O214" s="9"/>
      <c r="P214" s="9" t="e" vm="1">
        <f ca="1"/>
        <v>#VALUE!</v>
      </c>
    </row>
    <row r="215" spans="1:16" hidden="1" outlineLevel="1" x14ac:dyDescent="0.2">
      <c r="C215" s="9"/>
      <c r="D215" s="9" t="e" vm="1">
        <f ca="1"/>
        <v>#VALUE!</v>
      </c>
      <c r="F215" s="9"/>
      <c r="G215" s="9" t="e" vm="1">
        <f ca="1"/>
        <v>#VALUE!</v>
      </c>
      <c r="I215" s="9"/>
      <c r="J215" s="9" t="e" vm="1">
        <f ca="1"/>
        <v>#VALUE!</v>
      </c>
      <c r="L215" s="9"/>
      <c r="M215" s="9" t="e" vm="1">
        <f ca="1"/>
        <v>#VALUE!</v>
      </c>
      <c r="O215" s="9"/>
      <c r="P215" s="9" t="e" vm="1">
        <f ca="1"/>
        <v>#VALUE!</v>
      </c>
    </row>
    <row r="216" spans="1:16" hidden="1" outlineLevel="1" x14ac:dyDescent="0.2">
      <c r="C216" s="9"/>
      <c r="D216" s="9" t="e" vm="1">
        <f ca="1"/>
        <v>#VALUE!</v>
      </c>
      <c r="F216" s="9"/>
      <c r="G216" s="9" t="e" vm="1">
        <f ca="1"/>
        <v>#VALUE!</v>
      </c>
      <c r="I216" s="9"/>
      <c r="J216" s="9" t="e" vm="1">
        <f ca="1"/>
        <v>#VALUE!</v>
      </c>
      <c r="L216" s="9"/>
      <c r="M216" s="9" t="e" vm="1">
        <f ca="1"/>
        <v>#VALUE!</v>
      </c>
      <c r="O216" s="9"/>
      <c r="P216" s="9" t="e" vm="1">
        <f ca="1"/>
        <v>#VALUE!</v>
      </c>
    </row>
    <row r="217" spans="1:16" hidden="1" outlineLevel="1" x14ac:dyDescent="0.2">
      <c r="C217" s="9"/>
      <c r="D217" s="9" t="e" vm="1">
        <f ca="1"/>
        <v>#VALUE!</v>
      </c>
      <c r="F217" s="9"/>
      <c r="G217" s="9" t="e" vm="1">
        <f ca="1"/>
        <v>#VALUE!</v>
      </c>
      <c r="I217" s="9"/>
      <c r="J217" s="9" t="e" vm="1">
        <f ca="1"/>
        <v>#VALUE!</v>
      </c>
      <c r="L217" s="9"/>
      <c r="M217" s="9" t="e" vm="1">
        <f ca="1"/>
        <v>#VALUE!</v>
      </c>
      <c r="O217" s="9"/>
      <c r="P217" s="9" t="e" vm="1">
        <f ca="1"/>
        <v>#VALUE!</v>
      </c>
    </row>
    <row r="218" spans="1:16" hidden="1" outlineLevel="1" x14ac:dyDescent="0.2">
      <c r="C218" s="9"/>
      <c r="D218" s="9" t="e" vm="1">
        <f ca="1"/>
        <v>#VALUE!</v>
      </c>
      <c r="F218" s="9"/>
      <c r="G218" s="9" t="e" vm="1">
        <f ca="1"/>
        <v>#VALUE!</v>
      </c>
      <c r="I218" s="9"/>
      <c r="J218" s="9" t="e" vm="1">
        <f ca="1"/>
        <v>#VALUE!</v>
      </c>
      <c r="L218" s="9"/>
      <c r="M218" s="9" t="e" vm="1">
        <f ca="1"/>
        <v>#VALUE!</v>
      </c>
      <c r="O218" s="9"/>
      <c r="P218" s="9" t="e" vm="1">
        <f ca="1"/>
        <v>#VALUE!</v>
      </c>
    </row>
    <row r="219" spans="1:16" collapsed="1" x14ac:dyDescent="0.2"/>
    <row r="220" spans="1:16" ht="18" thickBot="1" x14ac:dyDescent="0.25">
      <c r="C220" s="6" t="str">
        <f ca="1">IFERROR(OFFSET(product_questions[[#Headers],[Feature.Part]],D233,0),"")</f>
        <v/>
      </c>
    </row>
    <row r="221" spans="1:16" ht="16" thickTop="1" x14ac:dyDescent="0.2">
      <c r="C221" s="13" t="str">
        <f ca="1">IF(LEN(C220)&lt;2,"","This question is")</f>
        <v/>
      </c>
      <c r="D221" s="5" t="str">
        <f ca="1">IFERROR(IF(D234="P","mandatory","optional"),"")</f>
        <v/>
      </c>
      <c r="F221" s="13"/>
      <c r="G221" s="5"/>
      <c r="I221" s="13"/>
      <c r="J221" s="5"/>
      <c r="L221" s="13"/>
      <c r="M221" s="5"/>
      <c r="O221" s="13"/>
      <c r="P221" s="5"/>
    </row>
    <row r="222" spans="1:16" x14ac:dyDescent="0.2">
      <c r="C222" s="22" t="str">
        <f ca="1">IF(LEN(C220)&lt;2,"","Question "&amp;COLUMN()/3)</f>
        <v/>
      </c>
      <c r="F222" s="22" t="str">
        <f ca="1">IF(G233&gt;0,"Question "&amp;COLUMN()/3,"")</f>
        <v/>
      </c>
      <c r="I222" s="22" t="str">
        <f ca="1">IF(J233&gt;0,"Question "&amp;COLUMN()/3,"")</f>
        <v/>
      </c>
      <c r="L222" s="22" t="str">
        <f ca="1">IF(M233&gt;0,"Question "&amp;COLUMN()/3,"")</f>
        <v/>
      </c>
      <c r="O222" s="22" t="str">
        <f ca="1">IF(P233&gt;0,"Question "&amp;COLUMN()/3,"")</f>
        <v/>
      </c>
    </row>
    <row r="223" spans="1:16" x14ac:dyDescent="0.2">
      <c r="C223" s="7" t="str">
        <f ca="1">IFERROR(OFFSET(product_questions[[#Headers],[Question]],D233,0),"")</f>
        <v/>
      </c>
      <c r="D223" s="8"/>
      <c r="F223" s="7" t="str">
        <f ca="1">IF(G233&gt;0,OFFSET(product_questions[[#Headers],[Question]],G233,0),"")</f>
        <v/>
      </c>
      <c r="G223" s="8"/>
      <c r="I223" s="7" t="str">
        <f ca="1">IF(J233&gt;0,OFFSET(product_questions[[#Headers],[Question]],J233,0),"")</f>
        <v/>
      </c>
      <c r="J223" s="8"/>
      <c r="L223" s="7" t="str">
        <f ca="1">IF(M233&gt;0,OFFSET(product_questions[[#Headers],[Question]],M233,0),"")</f>
        <v/>
      </c>
      <c r="M223" s="8"/>
      <c r="O223" s="7" t="str">
        <f ca="1">IF(P233&gt;0,OFFSET(product_questions[[#Headers],[Question]],P233,0),"")</f>
        <v/>
      </c>
      <c r="P223" s="8"/>
    </row>
    <row r="224" spans="1:16" s="12" customFormat="1" ht="45" customHeight="1" x14ac:dyDescent="0.2">
      <c r="A224"/>
      <c r="B224" s="23"/>
      <c r="C224" s="12" t="str">
        <f ca="1">IFERROR(VLOOKUP(C223,Questions[],2,0),"")</f>
        <v/>
      </c>
      <c r="F224" s="12" t="str">
        <f ca="1">IF(G233&gt;0,VLOOKUP(F223,Questions[],2,0),"")</f>
        <v/>
      </c>
      <c r="I224" s="12" t="str">
        <f ca="1">IF(J233&gt;0,VLOOKUP(I223,Questions[],2,0),"")</f>
        <v/>
      </c>
      <c r="L224" s="12" t="str">
        <f ca="1">IF(M233&gt;0,VLOOKUP(L223,Questions[],2,0),"")</f>
        <v/>
      </c>
      <c r="O224" s="12" t="str">
        <f ca="1">IF(P233&gt;0,VLOOKUP(O223,Questions[],2,0),"")</f>
        <v/>
      </c>
    </row>
    <row r="225" spans="1:16" s="45" customFormat="1" x14ac:dyDescent="0.2">
      <c r="A225" s="42"/>
      <c r="B225" s="43"/>
      <c r="C225" s="44"/>
      <c r="F225" s="44"/>
      <c r="I225" s="44"/>
      <c r="L225" s="44"/>
      <c r="O225" s="44"/>
    </row>
    <row r="226" spans="1:16" s="51" customFormat="1" x14ac:dyDescent="0.2">
      <c r="A226" s="49"/>
      <c r="B226" s="50"/>
      <c r="C226" s="48" t="e">
        <f ca="1">IF(D233&gt;0,"&lt;&lt;List SKUs in product group to which this answer applies, or enter ALL&gt;&gt;","")</f>
        <v>#N/A</v>
      </c>
      <c r="F226" s="48" t="str">
        <f ca="1">IF(G233&gt;0,"&lt;&lt;List SKUs in product group to which this answer applies, or enter ALL&gt;&gt;","")</f>
        <v/>
      </c>
      <c r="I226" s="48" t="str">
        <f ca="1">IF(J233&gt;0,"&lt;&lt;List SKUs in product group to which this answer applies, or enter ALL&gt;&gt;","")</f>
        <v/>
      </c>
      <c r="L226" s="48" t="str">
        <f ca="1">IF(M233&gt;0,"&lt;&lt;List SKUs in product group to which this answer applies, or enter ALL&gt;&gt;","")</f>
        <v/>
      </c>
      <c r="O226" s="48" t="str">
        <f ca="1">IF(P233&gt;0,"&lt;&lt;List SKUs in product group to which this answer applies, or enter ALL&gt;&gt;","")</f>
        <v/>
      </c>
    </row>
    <row r="227" spans="1:16" s="51" customFormat="1" x14ac:dyDescent="0.2">
      <c r="A227" s="49"/>
      <c r="B227" s="50"/>
      <c r="C227" s="48" t="e">
        <f ca="1">IF(OR(C226="ALL",LEN(C226)&lt;2),"","&lt;&lt;List SKUs in product group not listed above.&gt;&gt;")</f>
        <v>#N/A</v>
      </c>
      <c r="F227" s="48" t="str">
        <f ca="1">IF(OR(F226="ALL",LEN(F226)&lt;2),"","&lt;&lt;List SKUs in product group not listed above.&gt;&gt;")</f>
        <v/>
      </c>
      <c r="I227" s="48" t="str">
        <f ca="1">IF(OR(I226="ALL",LEN(I226)&lt;2),"","&lt;&lt;List SKUs in product group not listed above.&gt;&gt;")</f>
        <v/>
      </c>
      <c r="L227" s="48" t="str">
        <f ca="1">IF(OR(L226="ALL",LEN(L226)&lt;2),"","&lt;&lt;List SKUs in product group not listed above.&gt;&gt;")</f>
        <v/>
      </c>
      <c r="O227" s="48" t="str">
        <f ca="1">IF(OR(O226="ALL",LEN(O226)&lt;2),"","&lt;&lt;List SKUs in product group not listed above.&gt;&gt;")</f>
        <v/>
      </c>
    </row>
    <row r="229" spans="1:16" x14ac:dyDescent="0.2">
      <c r="C229" s="22" t="str">
        <f ca="1">IF(LEN(C220)&lt;2,"","Outcome")</f>
        <v/>
      </c>
      <c r="D229" s="22"/>
      <c r="E229" s="22"/>
      <c r="F229" s="22"/>
      <c r="G229" s="22"/>
      <c r="H229" s="22"/>
      <c r="I229" s="22"/>
      <c r="J229" s="22"/>
      <c r="K229" s="22"/>
      <c r="L229" s="22"/>
      <c r="M229" s="22"/>
      <c r="N229" s="22"/>
      <c r="O229" s="22"/>
      <c r="P229" s="22"/>
    </row>
    <row r="230" spans="1:16" s="12" customFormat="1" ht="60" customHeight="1" x14ac:dyDescent="0.2">
      <c r="A230"/>
      <c r="B230" s="23"/>
      <c r="C230" s="36" t="str">
        <f ca="1">IF($B237=0,"",IF($B237=$B238,
   IF($B237=$B239, "The SKU(s) where "&amp;IF(LEN(F222)&gt;1,"all answers apply ","this answer applies ")&amp;"can be submitted for Feature "&amp;C220&amp;".  Please provide supporting documentation to complete your application.",
      IF(D234="P","STOP. Based on your responses, your product is not eligible to proceed. Any "&amp;TheProduct&amp;" product must meet the requirements for Feature "&amp;C220&amp;" to be eligible to submit an application for any WELL feature.",
         "Based on your responses, your "&amp;TheProduct&amp;" product is not eligible to proceed with Feature "&amp;C220)),
"Please select a valid answer for all questions."))</f>
        <v/>
      </c>
      <c r="F230" s="22"/>
      <c r="G230" s="22"/>
      <c r="H230" s="22"/>
      <c r="I230" s="22"/>
      <c r="J230" s="22"/>
      <c r="L230" s="22"/>
      <c r="M230" s="22"/>
      <c r="N230" s="22"/>
      <c r="O230" s="22"/>
      <c r="P230" s="22"/>
    </row>
    <row r="231" spans="1:16" ht="13.5" hidden="1" customHeight="1" outlineLevel="1" x14ac:dyDescent="0.2">
      <c r="E231" s="22"/>
      <c r="K231" s="22"/>
    </row>
    <row r="232" spans="1:16" hidden="1" outlineLevel="1" x14ac:dyDescent="0.2">
      <c r="C232" s="7" t="s">
        <v>59</v>
      </c>
      <c r="F232" s="7" t="s">
        <v>59</v>
      </c>
      <c r="I232" s="7" t="s">
        <v>59</v>
      </c>
      <c r="L232" s="7" t="s">
        <v>59</v>
      </c>
      <c r="O232" s="7" t="s">
        <v>59</v>
      </c>
    </row>
    <row r="233" spans="1:16" hidden="1" outlineLevel="1" x14ac:dyDescent="0.2">
      <c r="C233" t="s">
        <v>64</v>
      </c>
      <c r="D233" t="e">
        <f ca="1">MATCH(TheProduct,OFFSET(product_questions[[#Headers],[Product category]],MAX(198:198)+1,0,num_linkages-MAX(198:198),1),0)+MAX(198:198)</f>
        <v>#N/A</v>
      </c>
      <c r="F233" t="s">
        <v>64</v>
      </c>
      <c r="G233">
        <f ca="1">IF($B237&gt;(COLUMN()-1)/3-1,MATCH(TheProduct,OFFSET(product_questions[[#Headers],[Product category]],D233+1,0,num_linkages-Questionnaire!D233,1),0)+D233,0)</f>
        <v>0</v>
      </c>
      <c r="I233" t="s">
        <v>64</v>
      </c>
      <c r="J233">
        <f ca="1">IF($B237&gt;(COLUMN()-1)/3-1,MATCH(TheProduct,OFFSET(product_questions[[#Headers],[Product category]],G233+1,0,num_linkages-Questionnaire!G233,1),0)+G233,0)</f>
        <v>0</v>
      </c>
      <c r="L233" t="s">
        <v>64</v>
      </c>
      <c r="M233">
        <f ca="1">IF($B237&gt;(COLUMN()-1)/3-1,MATCH(TheProduct,OFFSET(product_questions[[#Headers],[Product category]],J233+1,0,num_linkages-Questionnaire!J233,1),0)+J233,0)</f>
        <v>0</v>
      </c>
      <c r="O233" t="s">
        <v>64</v>
      </c>
      <c r="P233">
        <f ca="1">IF($B237&gt;(COLUMN()-1)/3-1,MATCH(TheProduct,OFFSET(product_questions[[#Headers],[Product category]],M233+1,0,num_linkages-Questionnaire!M233,1),0)+M233,0)</f>
        <v>0</v>
      </c>
    </row>
    <row r="234" spans="1:16" hidden="1" outlineLevel="1" x14ac:dyDescent="0.2">
      <c r="C234" t="s">
        <v>62</v>
      </c>
      <c r="D234" t="e" cm="1" vm="1">
        <f t="array" aca="1" ref="D234" ca="1">VLOOKUP(TheProduct,_xlfn._xlws.FILTER(product_questions[],product_questions[Question]=C223),3,0)</f>
        <v>#VALUE!</v>
      </c>
      <c r="F234" t="s">
        <v>62</v>
      </c>
      <c r="G234" t="e" cm="1" vm="1">
        <f t="array" aca="1" ref="G234" ca="1">VLOOKUP(TheProduct,_xlfn._xlws.FILTER(product_questions[],product_questions[Question]=F223),3,0)</f>
        <v>#VALUE!</v>
      </c>
      <c r="I234" t="s">
        <v>62</v>
      </c>
      <c r="J234" t="e" cm="1" vm="1">
        <f t="array" aca="1" ref="J234" ca="1">VLOOKUP(TheProduct,_xlfn._xlws.FILTER(product_questions[],product_questions[Question]=I223),3,0)</f>
        <v>#VALUE!</v>
      </c>
      <c r="L234" t="s">
        <v>62</v>
      </c>
      <c r="M234" t="e" cm="1" vm="1">
        <f t="array" aca="1" ref="M234" ca="1">VLOOKUP(TheProduct,_xlfn._xlws.FILTER(product_questions[],product_questions[Question]=L223),3,0)</f>
        <v>#VALUE!</v>
      </c>
      <c r="O234" t="s">
        <v>62</v>
      </c>
      <c r="P234" t="e" cm="1" vm="1">
        <f t="array" aca="1" ref="P234" ca="1">VLOOKUP(TheProduct,_xlfn._xlws.FILTER(product_questions[],product_questions[Question]=O223),3,0)</f>
        <v>#VALUE!</v>
      </c>
    </row>
    <row r="235" spans="1:16" hidden="1" outlineLevel="1" x14ac:dyDescent="0.2">
      <c r="C235" t="s">
        <v>10</v>
      </c>
      <c r="D235" t="e">
        <f ca="1">(VLOOKUP(C225,C239:D253,2,0))</f>
        <v>#N/A</v>
      </c>
      <c r="F235" t="s">
        <v>10</v>
      </c>
      <c r="G235" t="e">
        <f ca="1">(VLOOKUP(F225,F239:G253,2,0))</f>
        <v>#N/A</v>
      </c>
      <c r="I235" t="s">
        <v>10</v>
      </c>
      <c r="J235" t="e">
        <f ca="1">(VLOOKUP(I225,I239:J253,2,0))</f>
        <v>#N/A</v>
      </c>
      <c r="L235" t="s">
        <v>10</v>
      </c>
      <c r="M235" t="e">
        <f ca="1">(VLOOKUP(L225,L239:M253,2,0))</f>
        <v>#N/A</v>
      </c>
      <c r="O235" t="s">
        <v>10</v>
      </c>
      <c r="P235" t="e">
        <f ca="1">(VLOOKUP(O225,O239:P253,2,0))</f>
        <v>#N/A</v>
      </c>
    </row>
    <row r="236" spans="1:16" hidden="1" outlineLevel="1" x14ac:dyDescent="0.2"/>
    <row r="237" spans="1:16" hidden="1" outlineLevel="1" x14ac:dyDescent="0.2">
      <c r="A237" t="s">
        <v>345</v>
      </c>
      <c r="B237" s="23">
        <f ca="1">COUNTIFS(product_questions[Product category],TheProduct,product_questions[Feature.Part],Questionnaire!$C220)</f>
        <v>0</v>
      </c>
      <c r="C237" t="s">
        <v>61</v>
      </c>
      <c r="D237">
        <f ca="1">COUNTA(C239:C253)</f>
        <v>1</v>
      </c>
      <c r="F237" t="s">
        <v>61</v>
      </c>
      <c r="G237">
        <f ca="1">COUNTA(F239:F253)</f>
        <v>1</v>
      </c>
      <c r="I237" t="s">
        <v>61</v>
      </c>
      <c r="J237">
        <f ca="1">COUNTA(I239:I253)</f>
        <v>1</v>
      </c>
      <c r="L237" t="s">
        <v>61</v>
      </c>
      <c r="M237">
        <f ca="1">COUNTA(L239:L253)</f>
        <v>1</v>
      </c>
      <c r="O237" t="s">
        <v>61</v>
      </c>
      <c r="P237">
        <f ca="1">COUNTA(O239:O253)</f>
        <v>1</v>
      </c>
    </row>
    <row r="238" spans="1:16" hidden="1" outlineLevel="1" x14ac:dyDescent="0.2">
      <c r="A238" t="s">
        <v>346</v>
      </c>
      <c r="B238" s="23">
        <f>COUNTA(225:225)</f>
        <v>0</v>
      </c>
      <c r="C238" s="10" t="s">
        <v>60</v>
      </c>
      <c r="D238" s="10" t="s">
        <v>10</v>
      </c>
      <c r="F238" s="10" t="s">
        <v>60</v>
      </c>
      <c r="G238" s="10" t="s">
        <v>10</v>
      </c>
      <c r="I238" s="10" t="s">
        <v>60</v>
      </c>
      <c r="J238" s="10" t="s">
        <v>10</v>
      </c>
      <c r="L238" s="10" t="s">
        <v>60</v>
      </c>
      <c r="M238" s="10" t="s">
        <v>10</v>
      </c>
      <c r="O238" s="10" t="s">
        <v>60</v>
      </c>
      <c r="P238" s="10" t="s">
        <v>10</v>
      </c>
    </row>
    <row r="239" spans="1:16" hidden="1" outlineLevel="1" x14ac:dyDescent="0.2">
      <c r="A239" t="s">
        <v>347</v>
      </c>
      <c r="B239" s="23">
        <f ca="1">COUNTIF(235:235, "Approved")</f>
        <v>0</v>
      </c>
      <c r="C239" s="9" t="e" cm="1" vm="1">
        <f t="array" aca="1" ref="C239" ca="1">_xlfn._xlws.FILTER(Answers[Text],Questionnaire!C223=Answers[Question])</f>
        <v>#VALUE!</v>
      </c>
      <c r="D239" s="9" t="e" cm="1" vm="2">
        <f t="array" aca="1" ref="D239:D253" ca="1">VLOOKUP(C239:C253,_xlfn._xlws.FILTER(Answers[[Text]:[Outcome]],C223=Answers[Question]),2,0)</f>
        <v>#VALUE!</v>
      </c>
      <c r="F239" s="9" t="e" cm="1" vm="1">
        <f t="array" aca="1" ref="F239" ca="1">_xlfn._xlws.FILTER(Answers[Text],Questionnaire!F223=Answers[Question])</f>
        <v>#VALUE!</v>
      </c>
      <c r="G239" s="9" t="e" cm="1" vm="2">
        <f t="array" aca="1" ref="G239:G253" ca="1">VLOOKUP(F239:F253,_xlfn._xlws.FILTER(Answers[[Text]:[Outcome]],F223=Answers[Question]),2,0)</f>
        <v>#VALUE!</v>
      </c>
      <c r="I239" s="9" t="e" cm="1" vm="1">
        <f t="array" aca="1" ref="I239" ca="1">_xlfn._xlws.FILTER(Answers[Text],Questionnaire!I223=Answers[Question])</f>
        <v>#VALUE!</v>
      </c>
      <c r="J239" s="9" t="e" cm="1" vm="2">
        <f t="array" aca="1" ref="J239:J253" ca="1">VLOOKUP(I239:I253,_xlfn._xlws.FILTER(Answers[[Text]:[Outcome]],I223=Answers[Question]),2,0)</f>
        <v>#VALUE!</v>
      </c>
      <c r="L239" s="9" t="e" cm="1" vm="1">
        <f t="array" aca="1" ref="L239" ca="1">_xlfn._xlws.FILTER(Answers[Text],Questionnaire!L223=Answers[Question])</f>
        <v>#VALUE!</v>
      </c>
      <c r="M239" s="9" t="e" cm="1" vm="2">
        <f t="array" aca="1" ref="M239:M253" ca="1">VLOOKUP(L239:L253,_xlfn._xlws.FILTER(Answers[[Text]:[Outcome]],L223=Answers[Question]),2,0)</f>
        <v>#VALUE!</v>
      </c>
      <c r="O239" s="9" t="e" cm="1" vm="1">
        <f t="array" aca="1" ref="O239" ca="1">_xlfn._xlws.FILTER(Answers[Text],Questionnaire!O223=Answers[Question])</f>
        <v>#VALUE!</v>
      </c>
      <c r="P239" s="9" t="e" cm="1" vm="2">
        <f t="array" aca="1" ref="P239:P253" ca="1">VLOOKUP(O239:O253,_xlfn._xlws.FILTER(Answers[[Text]:[Outcome]],O223=Answers[Question]),2,0)</f>
        <v>#VALUE!</v>
      </c>
    </row>
    <row r="240" spans="1:16" hidden="1" outlineLevel="1" x14ac:dyDescent="0.2">
      <c r="C240" s="9"/>
      <c r="D240" s="9" t="e" vm="1">
        <f ca="1"/>
        <v>#VALUE!</v>
      </c>
      <c r="F240" s="9"/>
      <c r="G240" s="9" t="e" vm="1">
        <f ca="1"/>
        <v>#VALUE!</v>
      </c>
      <c r="I240" s="9"/>
      <c r="J240" s="9" t="e" vm="1">
        <f ca="1"/>
        <v>#VALUE!</v>
      </c>
      <c r="L240" s="9"/>
      <c r="M240" s="9" t="e" vm="1">
        <f ca="1"/>
        <v>#VALUE!</v>
      </c>
      <c r="O240" s="9"/>
      <c r="P240" s="9" t="e" vm="1">
        <f ca="1"/>
        <v>#VALUE!</v>
      </c>
    </row>
    <row r="241" spans="3:16" hidden="1" outlineLevel="1" x14ac:dyDescent="0.2">
      <c r="C241" s="9"/>
      <c r="D241" s="9" t="e" vm="1">
        <f ca="1"/>
        <v>#VALUE!</v>
      </c>
      <c r="F241" s="9"/>
      <c r="G241" s="9" t="e" vm="1">
        <f ca="1"/>
        <v>#VALUE!</v>
      </c>
      <c r="I241" s="9"/>
      <c r="J241" s="9" t="e" vm="1">
        <f ca="1"/>
        <v>#VALUE!</v>
      </c>
      <c r="L241" s="9"/>
      <c r="M241" s="9" t="e" vm="1">
        <f ca="1"/>
        <v>#VALUE!</v>
      </c>
      <c r="O241" s="9"/>
      <c r="P241" s="9" t="e" vm="1">
        <f ca="1"/>
        <v>#VALUE!</v>
      </c>
    </row>
    <row r="242" spans="3:16" hidden="1" outlineLevel="1" x14ac:dyDescent="0.2">
      <c r="C242" s="9"/>
      <c r="D242" s="9" t="e" vm="1">
        <f ca="1"/>
        <v>#VALUE!</v>
      </c>
      <c r="F242" s="9"/>
      <c r="G242" s="9" t="e" vm="1">
        <f ca="1"/>
        <v>#VALUE!</v>
      </c>
      <c r="I242" s="9"/>
      <c r="J242" s="9" t="e" vm="1">
        <f ca="1"/>
        <v>#VALUE!</v>
      </c>
      <c r="L242" s="9"/>
      <c r="M242" s="9" t="e" vm="1">
        <f ca="1"/>
        <v>#VALUE!</v>
      </c>
      <c r="O242" s="9"/>
      <c r="P242" s="9" t="e" vm="1">
        <f ca="1"/>
        <v>#VALUE!</v>
      </c>
    </row>
    <row r="243" spans="3:16" hidden="1" outlineLevel="1" x14ac:dyDescent="0.2">
      <c r="C243" s="9"/>
      <c r="D243" s="9" t="e" vm="1">
        <f ca="1"/>
        <v>#VALUE!</v>
      </c>
      <c r="F243" s="9"/>
      <c r="G243" s="9" t="e" vm="1">
        <f ca="1"/>
        <v>#VALUE!</v>
      </c>
      <c r="I243" s="9"/>
      <c r="J243" s="9" t="e" vm="1">
        <f ca="1"/>
        <v>#VALUE!</v>
      </c>
      <c r="L243" s="9"/>
      <c r="M243" s="9" t="e" vm="1">
        <f ca="1"/>
        <v>#VALUE!</v>
      </c>
      <c r="O243" s="9"/>
      <c r="P243" s="9" t="e" vm="1">
        <f ca="1"/>
        <v>#VALUE!</v>
      </c>
    </row>
    <row r="244" spans="3:16" hidden="1" outlineLevel="1" x14ac:dyDescent="0.2">
      <c r="C244" s="9"/>
      <c r="D244" s="9" t="e" vm="1">
        <f ca="1"/>
        <v>#VALUE!</v>
      </c>
      <c r="F244" s="9"/>
      <c r="G244" s="9" t="e" vm="1">
        <f ca="1"/>
        <v>#VALUE!</v>
      </c>
      <c r="I244" s="9"/>
      <c r="J244" s="9" t="e" vm="1">
        <f ca="1"/>
        <v>#VALUE!</v>
      </c>
      <c r="L244" s="9"/>
      <c r="M244" s="9" t="e" vm="1">
        <f ca="1"/>
        <v>#VALUE!</v>
      </c>
      <c r="O244" s="9"/>
      <c r="P244" s="9" t="e" vm="1">
        <f ca="1"/>
        <v>#VALUE!</v>
      </c>
    </row>
    <row r="245" spans="3:16" hidden="1" outlineLevel="1" x14ac:dyDescent="0.2">
      <c r="C245" s="9"/>
      <c r="D245" s="9" t="e" vm="1">
        <f ca="1"/>
        <v>#VALUE!</v>
      </c>
      <c r="F245" s="9"/>
      <c r="G245" s="9" t="e" vm="1">
        <f ca="1"/>
        <v>#VALUE!</v>
      </c>
      <c r="I245" s="9"/>
      <c r="J245" s="9" t="e" vm="1">
        <f ca="1"/>
        <v>#VALUE!</v>
      </c>
      <c r="L245" s="9"/>
      <c r="M245" s="9" t="e" vm="1">
        <f ca="1"/>
        <v>#VALUE!</v>
      </c>
      <c r="O245" s="9"/>
      <c r="P245" s="9" t="e" vm="1">
        <f ca="1"/>
        <v>#VALUE!</v>
      </c>
    </row>
    <row r="246" spans="3:16" hidden="1" outlineLevel="1" x14ac:dyDescent="0.2">
      <c r="C246" s="9"/>
      <c r="D246" s="9" t="e" vm="1">
        <f ca="1"/>
        <v>#VALUE!</v>
      </c>
      <c r="F246" s="9"/>
      <c r="G246" s="9" t="e" vm="1">
        <f ca="1"/>
        <v>#VALUE!</v>
      </c>
      <c r="I246" s="9"/>
      <c r="J246" s="9" t="e" vm="1">
        <f ca="1"/>
        <v>#VALUE!</v>
      </c>
      <c r="L246" s="9"/>
      <c r="M246" s="9" t="e" vm="1">
        <f ca="1"/>
        <v>#VALUE!</v>
      </c>
      <c r="O246" s="9"/>
      <c r="P246" s="9" t="e" vm="1">
        <f ca="1"/>
        <v>#VALUE!</v>
      </c>
    </row>
    <row r="247" spans="3:16" hidden="1" outlineLevel="1" x14ac:dyDescent="0.2">
      <c r="C247" s="9"/>
      <c r="D247" s="9" t="e" vm="1">
        <f ca="1"/>
        <v>#VALUE!</v>
      </c>
      <c r="F247" s="9"/>
      <c r="G247" s="9" t="e" vm="1">
        <f ca="1"/>
        <v>#VALUE!</v>
      </c>
      <c r="I247" s="9"/>
      <c r="J247" s="9" t="e" vm="1">
        <f ca="1"/>
        <v>#VALUE!</v>
      </c>
      <c r="L247" s="9"/>
      <c r="M247" s="9" t="e" vm="1">
        <f ca="1"/>
        <v>#VALUE!</v>
      </c>
      <c r="O247" s="9"/>
      <c r="P247" s="9" t="e" vm="1">
        <f ca="1"/>
        <v>#VALUE!</v>
      </c>
    </row>
    <row r="248" spans="3:16" hidden="1" outlineLevel="1" x14ac:dyDescent="0.2">
      <c r="C248" s="9"/>
      <c r="D248" s="9" t="e" vm="1">
        <f ca="1"/>
        <v>#VALUE!</v>
      </c>
      <c r="F248" s="9"/>
      <c r="G248" s="9" t="e" vm="1">
        <f ca="1"/>
        <v>#VALUE!</v>
      </c>
      <c r="I248" s="9"/>
      <c r="J248" s="9" t="e" vm="1">
        <f ca="1"/>
        <v>#VALUE!</v>
      </c>
      <c r="L248" s="9"/>
      <c r="M248" s="9" t="e" vm="1">
        <f ca="1"/>
        <v>#VALUE!</v>
      </c>
      <c r="O248" s="9"/>
      <c r="P248" s="9" t="e" vm="1">
        <f ca="1"/>
        <v>#VALUE!</v>
      </c>
    </row>
    <row r="249" spans="3:16" hidden="1" outlineLevel="1" x14ac:dyDescent="0.2">
      <c r="C249" s="9"/>
      <c r="D249" s="9" t="e" vm="1">
        <f ca="1"/>
        <v>#VALUE!</v>
      </c>
      <c r="F249" s="9"/>
      <c r="G249" s="9" t="e" vm="1">
        <f ca="1"/>
        <v>#VALUE!</v>
      </c>
      <c r="I249" s="9"/>
      <c r="J249" s="9" t="e" vm="1">
        <f ca="1"/>
        <v>#VALUE!</v>
      </c>
      <c r="L249" s="9"/>
      <c r="M249" s="9" t="e" vm="1">
        <f ca="1"/>
        <v>#VALUE!</v>
      </c>
      <c r="O249" s="9"/>
      <c r="P249" s="9" t="e" vm="1">
        <f ca="1"/>
        <v>#VALUE!</v>
      </c>
    </row>
    <row r="250" spans="3:16" hidden="1" outlineLevel="1" x14ac:dyDescent="0.2">
      <c r="C250" s="9"/>
      <c r="D250" s="9" t="e" vm="1">
        <f ca="1"/>
        <v>#VALUE!</v>
      </c>
      <c r="F250" s="9"/>
      <c r="G250" s="9" t="e" vm="1">
        <f ca="1"/>
        <v>#VALUE!</v>
      </c>
      <c r="I250" s="9"/>
      <c r="J250" s="9" t="e" vm="1">
        <f ca="1"/>
        <v>#VALUE!</v>
      </c>
      <c r="L250" s="9"/>
      <c r="M250" s="9" t="e" vm="1">
        <f ca="1"/>
        <v>#VALUE!</v>
      </c>
      <c r="O250" s="9"/>
      <c r="P250" s="9" t="e" vm="1">
        <f ca="1"/>
        <v>#VALUE!</v>
      </c>
    </row>
    <row r="251" spans="3:16" hidden="1" outlineLevel="1" x14ac:dyDescent="0.2">
      <c r="C251" s="9"/>
      <c r="D251" s="9" t="e" vm="1">
        <f ca="1"/>
        <v>#VALUE!</v>
      </c>
      <c r="F251" s="9"/>
      <c r="G251" s="9" t="e" vm="1">
        <f ca="1"/>
        <v>#VALUE!</v>
      </c>
      <c r="I251" s="9"/>
      <c r="J251" s="9" t="e" vm="1">
        <f ca="1"/>
        <v>#VALUE!</v>
      </c>
      <c r="L251" s="9"/>
      <c r="M251" s="9" t="e" vm="1">
        <f ca="1"/>
        <v>#VALUE!</v>
      </c>
      <c r="O251" s="9"/>
      <c r="P251" s="9" t="e" vm="1">
        <f ca="1"/>
        <v>#VALUE!</v>
      </c>
    </row>
    <row r="252" spans="3:16" hidden="1" outlineLevel="1" x14ac:dyDescent="0.2">
      <c r="C252" s="9"/>
      <c r="D252" s="9" t="e" vm="1">
        <f ca="1"/>
        <v>#VALUE!</v>
      </c>
      <c r="F252" s="9"/>
      <c r="G252" s="9" t="e" vm="1">
        <f ca="1"/>
        <v>#VALUE!</v>
      </c>
      <c r="I252" s="9"/>
      <c r="J252" s="9" t="e" vm="1">
        <f ca="1"/>
        <v>#VALUE!</v>
      </c>
      <c r="L252" s="9"/>
      <c r="M252" s="9" t="e" vm="1">
        <f ca="1"/>
        <v>#VALUE!</v>
      </c>
      <c r="O252" s="9"/>
      <c r="P252" s="9" t="e" vm="1">
        <f ca="1"/>
        <v>#VALUE!</v>
      </c>
    </row>
    <row r="253" spans="3:16" hidden="1" outlineLevel="1" x14ac:dyDescent="0.2">
      <c r="C253" s="9"/>
      <c r="D253" s="9" t="e" vm="1">
        <f ca="1"/>
        <v>#VALUE!</v>
      </c>
      <c r="F253" s="9"/>
      <c r="G253" s="9" t="e" vm="1">
        <f ca="1"/>
        <v>#VALUE!</v>
      </c>
      <c r="I253" s="9"/>
      <c r="J253" s="9" t="e" vm="1">
        <f ca="1"/>
        <v>#VALUE!</v>
      </c>
      <c r="L253" s="9"/>
      <c r="M253" s="9" t="e" vm="1">
        <f ca="1"/>
        <v>#VALUE!</v>
      </c>
      <c r="O253" s="9"/>
      <c r="P253" s="9" t="e" vm="1">
        <f ca="1"/>
        <v>#VALUE!</v>
      </c>
    </row>
    <row r="254" spans="3:16" collapsed="1" x14ac:dyDescent="0.2"/>
    <row r="255" spans="3:16" ht="18" thickBot="1" x14ac:dyDescent="0.25">
      <c r="C255" s="6" t="str">
        <f ca="1">IFERROR(OFFSET(product_questions[[#Headers],[Feature.Part]],D268,0),"")</f>
        <v/>
      </c>
    </row>
    <row r="256" spans="3:16" ht="16" thickTop="1" x14ac:dyDescent="0.2">
      <c r="C256" s="13" t="str">
        <f ca="1">IF(LEN(C255)&lt;2,"","This question is")</f>
        <v/>
      </c>
      <c r="D256" s="5" t="str">
        <f ca="1">IFERROR(IF(D269="P","mandatory","optional"),"")</f>
        <v/>
      </c>
      <c r="F256" s="13"/>
      <c r="G256" s="5"/>
      <c r="I256" s="13"/>
      <c r="J256" s="5"/>
      <c r="L256" s="13"/>
      <c r="M256" s="5"/>
      <c r="O256" s="13"/>
      <c r="P256" s="5"/>
    </row>
    <row r="257" spans="1:16" x14ac:dyDescent="0.2">
      <c r="C257" s="22" t="str">
        <f ca="1">IF(LEN(C255)&lt;2,"","Question "&amp;COLUMN()/3)</f>
        <v/>
      </c>
      <c r="F257" s="22" t="str">
        <f ca="1">IF(G268&gt;0,"Question "&amp;COLUMN()/3,"")</f>
        <v/>
      </c>
      <c r="I257" s="22" t="str">
        <f ca="1">IF(J268&gt;0,"Question "&amp;COLUMN()/3,"")</f>
        <v/>
      </c>
      <c r="L257" s="22" t="str">
        <f ca="1">IF(M268&gt;0,"Question "&amp;COLUMN()/3,"")</f>
        <v/>
      </c>
      <c r="O257" s="22" t="str">
        <f ca="1">IF(P268&gt;0,"Question "&amp;COLUMN()/3,"")</f>
        <v/>
      </c>
    </row>
    <row r="258" spans="1:16" x14ac:dyDescent="0.2">
      <c r="C258" s="7" t="str">
        <f ca="1">IFERROR(OFFSET(product_questions[[#Headers],[Question]],D268,0),"")</f>
        <v/>
      </c>
      <c r="D258" s="8"/>
      <c r="F258" s="7" t="str">
        <f ca="1">IF(G268&gt;0,OFFSET(product_questions[[#Headers],[Question]],G268,0),"")</f>
        <v/>
      </c>
      <c r="G258" s="8"/>
      <c r="I258" s="7" t="str">
        <f ca="1">IF(J268&gt;0,OFFSET(product_questions[[#Headers],[Question]],J268,0),"")</f>
        <v/>
      </c>
      <c r="J258" s="8"/>
      <c r="L258" s="7" t="str">
        <f ca="1">IF(M268&gt;0,OFFSET(product_questions[[#Headers],[Question]],M268,0),"")</f>
        <v/>
      </c>
      <c r="M258" s="8"/>
      <c r="O258" s="7" t="str">
        <f ca="1">IF(P268&gt;0,OFFSET(product_questions[[#Headers],[Question]],P268,0),"")</f>
        <v/>
      </c>
      <c r="P258" s="8"/>
    </row>
    <row r="259" spans="1:16" s="12" customFormat="1" ht="45" customHeight="1" x14ac:dyDescent="0.2">
      <c r="A259"/>
      <c r="B259" s="23"/>
      <c r="C259" s="12" t="str">
        <f ca="1">IFERROR(VLOOKUP(C258,Questions[],2,0),"")</f>
        <v/>
      </c>
      <c r="F259" s="12" t="str">
        <f ca="1">IF(G268&gt;0,VLOOKUP(F258,Questions[],2,0),"")</f>
        <v/>
      </c>
      <c r="I259" s="12" t="str">
        <f ca="1">IF(J268&gt;0,VLOOKUP(I258,Questions[],2,0),"")</f>
        <v/>
      </c>
      <c r="L259" s="12" t="str">
        <f ca="1">IF(M268&gt;0,VLOOKUP(L258,Questions[],2,0),"")</f>
        <v/>
      </c>
      <c r="O259" s="12" t="str">
        <f ca="1">IF(P268&gt;0,VLOOKUP(O258,Questions[],2,0),"")</f>
        <v/>
      </c>
    </row>
    <row r="260" spans="1:16" s="45" customFormat="1" x14ac:dyDescent="0.2">
      <c r="A260" s="42"/>
      <c r="B260" s="43"/>
      <c r="C260" s="44"/>
      <c r="F260" s="44"/>
      <c r="I260" s="44"/>
      <c r="L260" s="44"/>
      <c r="O260" s="44"/>
    </row>
    <row r="261" spans="1:16" s="51" customFormat="1" x14ac:dyDescent="0.2">
      <c r="A261" s="49"/>
      <c r="B261" s="50"/>
      <c r="C261" s="48" t="e">
        <f ca="1">IF(D268&gt;0,"&lt;&lt;List SKUs in product group to which this answer applies, or enter ALL&gt;&gt;","")</f>
        <v>#N/A</v>
      </c>
      <c r="F261" s="48" t="str">
        <f ca="1">IF(G268&gt;0,"&lt;&lt;List SKUs in product group to which this answer applies, or enter ALL&gt;&gt;","")</f>
        <v/>
      </c>
      <c r="I261" s="48" t="str">
        <f ca="1">IF(J268&gt;0,"&lt;&lt;List SKUs in product group to which this answer applies, or enter ALL&gt;&gt;","")</f>
        <v/>
      </c>
      <c r="L261" s="48" t="str">
        <f ca="1">IF(M268&gt;0,"&lt;&lt;List SKUs in product group to which this answer applies, or enter ALL&gt;&gt;","")</f>
        <v/>
      </c>
      <c r="O261" s="48" t="str">
        <f ca="1">IF(P268&gt;0,"&lt;&lt;List SKUs in product group to which this answer applies, or enter ALL&gt;&gt;","")</f>
        <v/>
      </c>
    </row>
    <row r="262" spans="1:16" s="51" customFormat="1" x14ac:dyDescent="0.2">
      <c r="A262" s="49"/>
      <c r="B262" s="50"/>
      <c r="C262" s="48" t="e">
        <f ca="1">IF(OR(C261="ALL",LEN(C261)&lt;2),"","&lt;&lt;List SKUs in product group not listed above.&gt;&gt;")</f>
        <v>#N/A</v>
      </c>
      <c r="F262" s="48" t="str">
        <f ca="1">IF(OR(F261="ALL",LEN(F261)&lt;2),"","&lt;&lt;List SKUs in product group not listed above.&gt;&gt;")</f>
        <v/>
      </c>
      <c r="I262" s="48" t="str">
        <f ca="1">IF(OR(I261="ALL",LEN(I261)&lt;2),"","&lt;&lt;List SKUs in product group not listed above.&gt;&gt;")</f>
        <v/>
      </c>
      <c r="L262" s="48" t="str">
        <f ca="1">IF(OR(L261="ALL",LEN(L261)&lt;2),"","&lt;&lt;List SKUs in product group not listed above.&gt;&gt;")</f>
        <v/>
      </c>
      <c r="O262" s="48" t="str">
        <f ca="1">IF(OR(O261="ALL",LEN(O261)&lt;2),"","&lt;&lt;List SKUs in product group not listed above.&gt;&gt;")</f>
        <v/>
      </c>
    </row>
    <row r="264" spans="1:16" x14ac:dyDescent="0.2">
      <c r="C264" s="22" t="str">
        <f ca="1">IF(LEN(C255)&lt;2,"","Outcome")</f>
        <v/>
      </c>
      <c r="D264" s="22"/>
      <c r="E264" s="22"/>
      <c r="F264" s="22"/>
      <c r="G264" s="22"/>
      <c r="H264" s="22"/>
      <c r="I264" s="22"/>
      <c r="J264" s="22"/>
      <c r="K264" s="22"/>
      <c r="L264" s="22"/>
      <c r="M264" s="22"/>
      <c r="N264" s="22"/>
      <c r="O264" s="22"/>
      <c r="P264" s="22"/>
    </row>
    <row r="265" spans="1:16" s="12" customFormat="1" ht="60" customHeight="1" x14ac:dyDescent="0.2">
      <c r="A265"/>
      <c r="B265" s="23"/>
      <c r="C265" s="36" t="str">
        <f ca="1">IF($B272=0,"",IF($B272=$B273,
   IF($B272=$B274, "The SKU(s) where "&amp;IF(LEN(F257)&gt;1,"all answers apply ","this answer applies ")&amp;"can be submitted for Feature "&amp;C255&amp;".  Please provide supporting documentation to complete your application.",
      IF(D269="P","STOP. Based on your responses, your product is not eligible to proceed. Any "&amp;TheProduct&amp;" product must meet the requirements for Feature "&amp;C255&amp;" to be eligible to submit an application for any WELL feature.",
         "Based on your responses, your "&amp;TheProduct&amp;" product is not eligible to proceed with Feature "&amp;C255)),
"Please select a valid answer for all questions."))</f>
        <v/>
      </c>
      <c r="F265" s="22"/>
      <c r="G265" s="22"/>
      <c r="H265" s="22"/>
      <c r="I265" s="22"/>
      <c r="J265" s="22"/>
      <c r="L265" s="22"/>
      <c r="M265" s="22"/>
      <c r="N265" s="22"/>
      <c r="O265" s="22"/>
      <c r="P265" s="22"/>
    </row>
    <row r="266" spans="1:16" ht="13.5" hidden="1" customHeight="1" outlineLevel="1" x14ac:dyDescent="0.2">
      <c r="E266" s="22"/>
      <c r="K266" s="22"/>
    </row>
    <row r="267" spans="1:16" hidden="1" outlineLevel="1" x14ac:dyDescent="0.2">
      <c r="C267" s="7" t="s">
        <v>59</v>
      </c>
      <c r="F267" s="7" t="s">
        <v>59</v>
      </c>
      <c r="I267" s="7" t="s">
        <v>59</v>
      </c>
      <c r="L267" s="7" t="s">
        <v>59</v>
      </c>
      <c r="O267" s="7" t="s">
        <v>59</v>
      </c>
    </row>
    <row r="268" spans="1:16" hidden="1" outlineLevel="1" x14ac:dyDescent="0.2">
      <c r="C268" t="s">
        <v>64</v>
      </c>
      <c r="D268" t="e">
        <f ca="1">MATCH(TheProduct,OFFSET(product_questions[[#Headers],[Product category]],MAX(233:233)+1,0,num_linkages-MAX(233:233),1),0)+MAX(233:233)</f>
        <v>#N/A</v>
      </c>
      <c r="F268" t="s">
        <v>64</v>
      </c>
      <c r="G268">
        <f ca="1">IF($B272&gt;(COLUMN()-1)/3-1,MATCH(TheProduct,OFFSET(product_questions[[#Headers],[Product category]],D268+1,0,num_linkages-Questionnaire!D268,1),0)+D268,0)</f>
        <v>0</v>
      </c>
      <c r="I268" t="s">
        <v>64</v>
      </c>
      <c r="J268">
        <f ca="1">IF($B272&gt;(COLUMN()-1)/3-1,MATCH(TheProduct,OFFSET(product_questions[[#Headers],[Product category]],G268+1,0,num_linkages-Questionnaire!G268,1),0)+G268,0)</f>
        <v>0</v>
      </c>
      <c r="L268" t="s">
        <v>64</v>
      </c>
      <c r="M268">
        <f ca="1">IF($B272&gt;(COLUMN()-1)/3-1,MATCH(TheProduct,OFFSET(product_questions[[#Headers],[Product category]],J268+1,0,num_linkages-Questionnaire!J268,1),0)+J268,0)</f>
        <v>0</v>
      </c>
      <c r="O268" t="s">
        <v>64</v>
      </c>
      <c r="P268">
        <f ca="1">IF($B272&gt;(COLUMN()-1)/3-1,MATCH(TheProduct,OFFSET(product_questions[[#Headers],[Product category]],M268+1,0,num_linkages-Questionnaire!M268,1),0)+M268,0)</f>
        <v>0</v>
      </c>
    </row>
    <row r="269" spans="1:16" hidden="1" outlineLevel="1" x14ac:dyDescent="0.2">
      <c r="C269" t="s">
        <v>62</v>
      </c>
      <c r="D269" t="e" cm="1" vm="1">
        <f t="array" aca="1" ref="D269" ca="1">VLOOKUP(TheProduct,_xlfn._xlws.FILTER(product_questions[],product_questions[Question]=C258),3,0)</f>
        <v>#VALUE!</v>
      </c>
      <c r="F269" t="s">
        <v>62</v>
      </c>
      <c r="G269" t="e" cm="1" vm="1">
        <f t="array" aca="1" ref="G269" ca="1">VLOOKUP(TheProduct,_xlfn._xlws.FILTER(product_questions[],product_questions[Question]=F258),3,0)</f>
        <v>#VALUE!</v>
      </c>
      <c r="I269" t="s">
        <v>62</v>
      </c>
      <c r="J269" t="e" cm="1" vm="1">
        <f t="array" aca="1" ref="J269" ca="1">VLOOKUP(TheProduct,_xlfn._xlws.FILTER(product_questions[],product_questions[Question]=I258),3,0)</f>
        <v>#VALUE!</v>
      </c>
      <c r="L269" t="s">
        <v>62</v>
      </c>
      <c r="M269" t="e" cm="1" vm="1">
        <f t="array" aca="1" ref="M269" ca="1">VLOOKUP(TheProduct,_xlfn._xlws.FILTER(product_questions[],product_questions[Question]=L258),3,0)</f>
        <v>#VALUE!</v>
      </c>
      <c r="O269" t="s">
        <v>62</v>
      </c>
      <c r="P269" t="e" cm="1" vm="1">
        <f t="array" aca="1" ref="P269" ca="1">VLOOKUP(TheProduct,_xlfn._xlws.FILTER(product_questions[],product_questions[Question]=O258),3,0)</f>
        <v>#VALUE!</v>
      </c>
    </row>
    <row r="270" spans="1:16" hidden="1" outlineLevel="1" x14ac:dyDescent="0.2">
      <c r="C270" t="s">
        <v>10</v>
      </c>
      <c r="D270" t="e">
        <f ca="1">(VLOOKUP(C260,C274:D288,2,0))</f>
        <v>#N/A</v>
      </c>
      <c r="F270" t="s">
        <v>10</v>
      </c>
      <c r="G270" t="e">
        <f ca="1">(VLOOKUP(F260,F274:G288,2,0))</f>
        <v>#N/A</v>
      </c>
      <c r="I270" t="s">
        <v>10</v>
      </c>
      <c r="J270" t="e">
        <f ca="1">(VLOOKUP(I260,I274:J288,2,0))</f>
        <v>#N/A</v>
      </c>
      <c r="L270" t="s">
        <v>10</v>
      </c>
      <c r="M270" t="e">
        <f ca="1">(VLOOKUP(L260,L274:M288,2,0))</f>
        <v>#N/A</v>
      </c>
      <c r="O270" t="s">
        <v>10</v>
      </c>
      <c r="P270" t="e">
        <f ca="1">(VLOOKUP(O260,O274:P288,2,0))</f>
        <v>#N/A</v>
      </c>
    </row>
    <row r="271" spans="1:16" hidden="1" outlineLevel="1" x14ac:dyDescent="0.2"/>
    <row r="272" spans="1:16" hidden="1" outlineLevel="1" x14ac:dyDescent="0.2">
      <c r="A272" t="s">
        <v>345</v>
      </c>
      <c r="B272" s="23">
        <f ca="1">COUNTIFS(product_questions[Product category],TheProduct,product_questions[Feature.Part],Questionnaire!$C255)</f>
        <v>0</v>
      </c>
      <c r="C272" t="s">
        <v>61</v>
      </c>
      <c r="D272">
        <f ca="1">COUNTA(C274:C288)</f>
        <v>1</v>
      </c>
      <c r="F272" t="s">
        <v>61</v>
      </c>
      <c r="G272">
        <f ca="1">COUNTA(F274:F288)</f>
        <v>1</v>
      </c>
      <c r="I272" t="s">
        <v>61</v>
      </c>
      <c r="J272">
        <f ca="1">COUNTA(I274:I288)</f>
        <v>1</v>
      </c>
      <c r="L272" t="s">
        <v>61</v>
      </c>
      <c r="M272">
        <f ca="1">COUNTA(L274:L288)</f>
        <v>1</v>
      </c>
      <c r="O272" t="s">
        <v>61</v>
      </c>
      <c r="P272">
        <f ca="1">COUNTA(O274:O288)</f>
        <v>1</v>
      </c>
    </row>
    <row r="273" spans="1:16" hidden="1" outlineLevel="1" x14ac:dyDescent="0.2">
      <c r="A273" t="s">
        <v>346</v>
      </c>
      <c r="B273" s="23">
        <f>COUNTA(260:260)</f>
        <v>0</v>
      </c>
      <c r="C273" s="10" t="s">
        <v>60</v>
      </c>
      <c r="D273" s="10" t="s">
        <v>10</v>
      </c>
      <c r="F273" s="10" t="s">
        <v>60</v>
      </c>
      <c r="G273" s="10" t="s">
        <v>10</v>
      </c>
      <c r="I273" s="10" t="s">
        <v>60</v>
      </c>
      <c r="J273" s="10" t="s">
        <v>10</v>
      </c>
      <c r="L273" s="10" t="s">
        <v>60</v>
      </c>
      <c r="M273" s="10" t="s">
        <v>10</v>
      </c>
      <c r="O273" s="10" t="s">
        <v>60</v>
      </c>
      <c r="P273" s="10" t="s">
        <v>10</v>
      </c>
    </row>
    <row r="274" spans="1:16" hidden="1" outlineLevel="1" x14ac:dyDescent="0.2">
      <c r="A274" t="s">
        <v>347</v>
      </c>
      <c r="B274" s="23">
        <f ca="1">COUNTIF(270:270, "Approved")</f>
        <v>0</v>
      </c>
      <c r="C274" s="9" t="e" cm="1" vm="1">
        <f t="array" aca="1" ref="C274" ca="1">_xlfn._xlws.FILTER(Answers[Text],Questionnaire!C258=Answers[Question])</f>
        <v>#VALUE!</v>
      </c>
      <c r="D274" s="9" t="e" cm="1" vm="2">
        <f t="array" aca="1" ref="D274:D288" ca="1">VLOOKUP(C274:C288,_xlfn._xlws.FILTER(Answers[[Text]:[Outcome]],C258=Answers[Question]),2,0)</f>
        <v>#VALUE!</v>
      </c>
      <c r="F274" s="9" t="e" cm="1" vm="1">
        <f t="array" aca="1" ref="F274" ca="1">_xlfn._xlws.FILTER(Answers[Text],Questionnaire!F258=Answers[Question])</f>
        <v>#VALUE!</v>
      </c>
      <c r="G274" s="9" t="e" cm="1" vm="2">
        <f t="array" aca="1" ref="G274:G288" ca="1">VLOOKUP(F274:F288,_xlfn._xlws.FILTER(Answers[[Text]:[Outcome]],F258=Answers[Question]),2,0)</f>
        <v>#VALUE!</v>
      </c>
      <c r="I274" s="9" t="e" cm="1" vm="1">
        <f t="array" aca="1" ref="I274" ca="1">_xlfn._xlws.FILTER(Answers[Text],Questionnaire!I258=Answers[Question])</f>
        <v>#VALUE!</v>
      </c>
      <c r="J274" s="9" t="e" cm="1" vm="2">
        <f t="array" aca="1" ref="J274:J288" ca="1">VLOOKUP(I274:I288,_xlfn._xlws.FILTER(Answers[[Text]:[Outcome]],I258=Answers[Question]),2,0)</f>
        <v>#VALUE!</v>
      </c>
      <c r="L274" s="9" t="e" cm="1" vm="1">
        <f t="array" aca="1" ref="L274" ca="1">_xlfn._xlws.FILTER(Answers[Text],Questionnaire!L258=Answers[Question])</f>
        <v>#VALUE!</v>
      </c>
      <c r="M274" s="9" t="e" cm="1" vm="2">
        <f t="array" aca="1" ref="M274:M288" ca="1">VLOOKUP(L274:L288,_xlfn._xlws.FILTER(Answers[[Text]:[Outcome]],L258=Answers[Question]),2,0)</f>
        <v>#VALUE!</v>
      </c>
      <c r="O274" s="9" t="e" cm="1" vm="1">
        <f t="array" aca="1" ref="O274" ca="1">_xlfn._xlws.FILTER(Answers[Text],Questionnaire!O258=Answers[Question])</f>
        <v>#VALUE!</v>
      </c>
      <c r="P274" s="9" t="e" cm="1" vm="2">
        <f t="array" aca="1" ref="P274:P288" ca="1">VLOOKUP(O274:O288,_xlfn._xlws.FILTER(Answers[[Text]:[Outcome]],O258=Answers[Question]),2,0)</f>
        <v>#VALUE!</v>
      </c>
    </row>
    <row r="275" spans="1:16" hidden="1" outlineLevel="1" x14ac:dyDescent="0.2">
      <c r="C275" s="9"/>
      <c r="D275" s="9" t="e" vm="1">
        <f ca="1"/>
        <v>#VALUE!</v>
      </c>
      <c r="F275" s="9"/>
      <c r="G275" s="9" t="e" vm="1">
        <f ca="1"/>
        <v>#VALUE!</v>
      </c>
      <c r="I275" s="9"/>
      <c r="J275" s="9" t="e" vm="1">
        <f ca="1"/>
        <v>#VALUE!</v>
      </c>
      <c r="L275" s="9"/>
      <c r="M275" s="9" t="e" vm="1">
        <f ca="1"/>
        <v>#VALUE!</v>
      </c>
      <c r="O275" s="9"/>
      <c r="P275" s="9" t="e" vm="1">
        <f ca="1"/>
        <v>#VALUE!</v>
      </c>
    </row>
    <row r="276" spans="1:16" hidden="1" outlineLevel="1" x14ac:dyDescent="0.2">
      <c r="C276" s="9"/>
      <c r="D276" s="9" t="e" vm="1">
        <f ca="1"/>
        <v>#VALUE!</v>
      </c>
      <c r="F276" s="9"/>
      <c r="G276" s="9" t="e" vm="1">
        <f ca="1"/>
        <v>#VALUE!</v>
      </c>
      <c r="I276" s="9"/>
      <c r="J276" s="9" t="e" vm="1">
        <f ca="1"/>
        <v>#VALUE!</v>
      </c>
      <c r="L276" s="9"/>
      <c r="M276" s="9" t="e" vm="1">
        <f ca="1"/>
        <v>#VALUE!</v>
      </c>
      <c r="O276" s="9"/>
      <c r="P276" s="9" t="e" vm="1">
        <f ca="1"/>
        <v>#VALUE!</v>
      </c>
    </row>
    <row r="277" spans="1:16" hidden="1" outlineLevel="1" x14ac:dyDescent="0.2">
      <c r="C277" s="9"/>
      <c r="D277" s="9" t="e" vm="1">
        <f ca="1"/>
        <v>#VALUE!</v>
      </c>
      <c r="F277" s="9"/>
      <c r="G277" s="9" t="e" vm="1">
        <f ca="1"/>
        <v>#VALUE!</v>
      </c>
      <c r="I277" s="9"/>
      <c r="J277" s="9" t="e" vm="1">
        <f ca="1"/>
        <v>#VALUE!</v>
      </c>
      <c r="L277" s="9"/>
      <c r="M277" s="9" t="e" vm="1">
        <f ca="1"/>
        <v>#VALUE!</v>
      </c>
      <c r="O277" s="9"/>
      <c r="P277" s="9" t="e" vm="1">
        <f ca="1"/>
        <v>#VALUE!</v>
      </c>
    </row>
    <row r="278" spans="1:16" hidden="1" outlineLevel="1" x14ac:dyDescent="0.2">
      <c r="C278" s="9"/>
      <c r="D278" s="9" t="e" vm="1">
        <f ca="1"/>
        <v>#VALUE!</v>
      </c>
      <c r="F278" s="9"/>
      <c r="G278" s="9" t="e" vm="1">
        <f ca="1"/>
        <v>#VALUE!</v>
      </c>
      <c r="I278" s="9"/>
      <c r="J278" s="9" t="e" vm="1">
        <f ca="1"/>
        <v>#VALUE!</v>
      </c>
      <c r="L278" s="9"/>
      <c r="M278" s="9" t="e" vm="1">
        <f ca="1"/>
        <v>#VALUE!</v>
      </c>
      <c r="O278" s="9"/>
      <c r="P278" s="9" t="e" vm="1">
        <f ca="1"/>
        <v>#VALUE!</v>
      </c>
    </row>
    <row r="279" spans="1:16" hidden="1" outlineLevel="1" x14ac:dyDescent="0.2">
      <c r="C279" s="9"/>
      <c r="D279" s="9" t="e" vm="1">
        <f ca="1"/>
        <v>#VALUE!</v>
      </c>
      <c r="F279" s="9"/>
      <c r="G279" s="9" t="e" vm="1">
        <f ca="1"/>
        <v>#VALUE!</v>
      </c>
      <c r="I279" s="9"/>
      <c r="J279" s="9" t="e" vm="1">
        <f ca="1"/>
        <v>#VALUE!</v>
      </c>
      <c r="L279" s="9"/>
      <c r="M279" s="9" t="e" vm="1">
        <f ca="1"/>
        <v>#VALUE!</v>
      </c>
      <c r="O279" s="9"/>
      <c r="P279" s="9" t="e" vm="1">
        <f ca="1"/>
        <v>#VALUE!</v>
      </c>
    </row>
    <row r="280" spans="1:16" hidden="1" outlineLevel="1" x14ac:dyDescent="0.2">
      <c r="C280" s="9"/>
      <c r="D280" s="9" t="e" vm="1">
        <f ca="1"/>
        <v>#VALUE!</v>
      </c>
      <c r="F280" s="9"/>
      <c r="G280" s="9" t="e" vm="1">
        <f ca="1"/>
        <v>#VALUE!</v>
      </c>
      <c r="I280" s="9"/>
      <c r="J280" s="9" t="e" vm="1">
        <f ca="1"/>
        <v>#VALUE!</v>
      </c>
      <c r="L280" s="9"/>
      <c r="M280" s="9" t="e" vm="1">
        <f ca="1"/>
        <v>#VALUE!</v>
      </c>
      <c r="O280" s="9"/>
      <c r="P280" s="9" t="e" vm="1">
        <f ca="1"/>
        <v>#VALUE!</v>
      </c>
    </row>
    <row r="281" spans="1:16" hidden="1" outlineLevel="1" x14ac:dyDescent="0.2">
      <c r="C281" s="9"/>
      <c r="D281" s="9" t="e" vm="1">
        <f ca="1"/>
        <v>#VALUE!</v>
      </c>
      <c r="F281" s="9"/>
      <c r="G281" s="9" t="e" vm="1">
        <f ca="1"/>
        <v>#VALUE!</v>
      </c>
      <c r="I281" s="9"/>
      <c r="J281" s="9" t="e" vm="1">
        <f ca="1"/>
        <v>#VALUE!</v>
      </c>
      <c r="L281" s="9"/>
      <c r="M281" s="9" t="e" vm="1">
        <f ca="1"/>
        <v>#VALUE!</v>
      </c>
      <c r="O281" s="9"/>
      <c r="P281" s="9" t="e" vm="1">
        <f ca="1"/>
        <v>#VALUE!</v>
      </c>
    </row>
    <row r="282" spans="1:16" hidden="1" outlineLevel="1" x14ac:dyDescent="0.2">
      <c r="C282" s="9"/>
      <c r="D282" s="9" t="e" vm="1">
        <f ca="1"/>
        <v>#VALUE!</v>
      </c>
      <c r="F282" s="9"/>
      <c r="G282" s="9" t="e" vm="1">
        <f ca="1"/>
        <v>#VALUE!</v>
      </c>
      <c r="I282" s="9"/>
      <c r="J282" s="9" t="e" vm="1">
        <f ca="1"/>
        <v>#VALUE!</v>
      </c>
      <c r="L282" s="9"/>
      <c r="M282" s="9" t="e" vm="1">
        <f ca="1"/>
        <v>#VALUE!</v>
      </c>
      <c r="O282" s="9"/>
      <c r="P282" s="9" t="e" vm="1">
        <f ca="1"/>
        <v>#VALUE!</v>
      </c>
    </row>
    <row r="283" spans="1:16" hidden="1" outlineLevel="1" x14ac:dyDescent="0.2">
      <c r="C283" s="9"/>
      <c r="D283" s="9" t="e" vm="1">
        <f ca="1"/>
        <v>#VALUE!</v>
      </c>
      <c r="F283" s="9"/>
      <c r="G283" s="9" t="e" vm="1">
        <f ca="1"/>
        <v>#VALUE!</v>
      </c>
      <c r="I283" s="9"/>
      <c r="J283" s="9" t="e" vm="1">
        <f ca="1"/>
        <v>#VALUE!</v>
      </c>
      <c r="L283" s="9"/>
      <c r="M283" s="9" t="e" vm="1">
        <f ca="1"/>
        <v>#VALUE!</v>
      </c>
      <c r="O283" s="9"/>
      <c r="P283" s="9" t="e" vm="1">
        <f ca="1"/>
        <v>#VALUE!</v>
      </c>
    </row>
    <row r="284" spans="1:16" hidden="1" outlineLevel="1" x14ac:dyDescent="0.2">
      <c r="C284" s="9"/>
      <c r="D284" s="9" t="e" vm="1">
        <f ca="1"/>
        <v>#VALUE!</v>
      </c>
      <c r="F284" s="9"/>
      <c r="G284" s="9" t="e" vm="1">
        <f ca="1"/>
        <v>#VALUE!</v>
      </c>
      <c r="I284" s="9"/>
      <c r="J284" s="9" t="e" vm="1">
        <f ca="1"/>
        <v>#VALUE!</v>
      </c>
      <c r="L284" s="9"/>
      <c r="M284" s="9" t="e" vm="1">
        <f ca="1"/>
        <v>#VALUE!</v>
      </c>
      <c r="O284" s="9"/>
      <c r="P284" s="9" t="e" vm="1">
        <f ca="1"/>
        <v>#VALUE!</v>
      </c>
    </row>
    <row r="285" spans="1:16" hidden="1" outlineLevel="1" x14ac:dyDescent="0.2">
      <c r="C285" s="9"/>
      <c r="D285" s="9" t="e" vm="1">
        <f ca="1"/>
        <v>#VALUE!</v>
      </c>
      <c r="F285" s="9"/>
      <c r="G285" s="9" t="e" vm="1">
        <f ca="1"/>
        <v>#VALUE!</v>
      </c>
      <c r="I285" s="9"/>
      <c r="J285" s="9" t="e" vm="1">
        <f ca="1"/>
        <v>#VALUE!</v>
      </c>
      <c r="L285" s="9"/>
      <c r="M285" s="9" t="e" vm="1">
        <f ca="1"/>
        <v>#VALUE!</v>
      </c>
      <c r="O285" s="9"/>
      <c r="P285" s="9" t="e" vm="1">
        <f ca="1"/>
        <v>#VALUE!</v>
      </c>
    </row>
    <row r="286" spans="1:16" hidden="1" outlineLevel="1" x14ac:dyDescent="0.2">
      <c r="C286" s="9"/>
      <c r="D286" s="9" t="e" vm="1">
        <f ca="1"/>
        <v>#VALUE!</v>
      </c>
      <c r="F286" s="9"/>
      <c r="G286" s="9" t="e" vm="1">
        <f ca="1"/>
        <v>#VALUE!</v>
      </c>
      <c r="I286" s="9"/>
      <c r="J286" s="9" t="e" vm="1">
        <f ca="1"/>
        <v>#VALUE!</v>
      </c>
      <c r="L286" s="9"/>
      <c r="M286" s="9" t="e" vm="1">
        <f ca="1"/>
        <v>#VALUE!</v>
      </c>
      <c r="O286" s="9"/>
      <c r="P286" s="9" t="e" vm="1">
        <f ca="1"/>
        <v>#VALUE!</v>
      </c>
    </row>
    <row r="287" spans="1:16" hidden="1" outlineLevel="1" x14ac:dyDescent="0.2">
      <c r="C287" s="9"/>
      <c r="D287" s="9" t="e" vm="1">
        <f ca="1"/>
        <v>#VALUE!</v>
      </c>
      <c r="F287" s="9"/>
      <c r="G287" s="9" t="e" vm="1">
        <f ca="1"/>
        <v>#VALUE!</v>
      </c>
      <c r="I287" s="9"/>
      <c r="J287" s="9" t="e" vm="1">
        <f ca="1"/>
        <v>#VALUE!</v>
      </c>
      <c r="L287" s="9"/>
      <c r="M287" s="9" t="e" vm="1">
        <f ca="1"/>
        <v>#VALUE!</v>
      </c>
      <c r="O287" s="9"/>
      <c r="P287" s="9" t="e" vm="1">
        <f ca="1"/>
        <v>#VALUE!</v>
      </c>
    </row>
    <row r="288" spans="1:16" hidden="1" outlineLevel="1" x14ac:dyDescent="0.2">
      <c r="C288" s="9"/>
      <c r="D288" s="9" t="e" vm="1">
        <f ca="1"/>
        <v>#VALUE!</v>
      </c>
      <c r="F288" s="9"/>
      <c r="G288" s="9" t="e" vm="1">
        <f ca="1"/>
        <v>#VALUE!</v>
      </c>
      <c r="I288" s="9"/>
      <c r="J288" s="9" t="e" vm="1">
        <f ca="1"/>
        <v>#VALUE!</v>
      </c>
      <c r="L288" s="9"/>
      <c r="M288" s="9" t="e" vm="1">
        <f ca="1"/>
        <v>#VALUE!</v>
      </c>
      <c r="O288" s="9"/>
      <c r="P288" s="9" t="e" vm="1">
        <f ca="1"/>
        <v>#VALUE!</v>
      </c>
    </row>
    <row r="289" spans="1:16" collapsed="1" x14ac:dyDescent="0.2"/>
    <row r="290" spans="1:16" ht="18" thickBot="1" x14ac:dyDescent="0.25">
      <c r="C290" s="6" t="str">
        <f ca="1">IFERROR(OFFSET(product_questions[[#Headers],[Feature.Part]],D303,0),"")</f>
        <v/>
      </c>
    </row>
    <row r="291" spans="1:16" ht="16" thickTop="1" x14ac:dyDescent="0.2">
      <c r="C291" s="13" t="str">
        <f ca="1">IF(LEN(C290)&lt;2,"","This question is")</f>
        <v/>
      </c>
      <c r="D291" s="5" t="str">
        <f ca="1">IFERROR(IF(D304="P","mandatory","optional"),"")</f>
        <v/>
      </c>
      <c r="F291" s="13"/>
      <c r="G291" s="5"/>
      <c r="I291" s="13"/>
      <c r="J291" s="5"/>
      <c r="L291" s="13"/>
      <c r="M291" s="5"/>
      <c r="O291" s="13"/>
      <c r="P291" s="5"/>
    </row>
    <row r="292" spans="1:16" x14ac:dyDescent="0.2">
      <c r="C292" s="22" t="str">
        <f ca="1">IF(LEN(C290)&lt;2,"","Question "&amp;COLUMN()/3)</f>
        <v/>
      </c>
      <c r="F292" s="22" t="str">
        <f ca="1">IF(G303&gt;0,"Question "&amp;COLUMN()/3,"")</f>
        <v/>
      </c>
      <c r="I292" s="22" t="str">
        <f ca="1">IF(J303&gt;0,"Question "&amp;COLUMN()/3,"")</f>
        <v/>
      </c>
      <c r="L292" s="22" t="str">
        <f ca="1">IF(M303&gt;0,"Question "&amp;COLUMN()/3,"")</f>
        <v/>
      </c>
      <c r="O292" s="22" t="str">
        <f ca="1">IF(P303&gt;0,"Question "&amp;COLUMN()/3,"")</f>
        <v/>
      </c>
    </row>
    <row r="293" spans="1:16" x14ac:dyDescent="0.2">
      <c r="C293" s="7" t="str">
        <f ca="1">IFERROR(OFFSET(product_questions[[#Headers],[Question]],D303,0),"")</f>
        <v/>
      </c>
      <c r="D293" s="8"/>
      <c r="F293" s="7" t="str">
        <f ca="1">IF(G303&gt;0,OFFSET(product_questions[[#Headers],[Question]],G303,0),"")</f>
        <v/>
      </c>
      <c r="G293" s="8"/>
      <c r="I293" s="7" t="str">
        <f ca="1">IF(J303&gt;0,OFFSET(product_questions[[#Headers],[Question]],J303,0),"")</f>
        <v/>
      </c>
      <c r="J293" s="8"/>
      <c r="L293" s="7" t="str">
        <f ca="1">IF(M303&gt;0,OFFSET(product_questions[[#Headers],[Question]],M303,0),"")</f>
        <v/>
      </c>
      <c r="M293" s="8"/>
      <c r="O293" s="7" t="str">
        <f ca="1">IF(P303&gt;0,OFFSET(product_questions[[#Headers],[Question]],P303,0),"")</f>
        <v/>
      </c>
      <c r="P293" s="8"/>
    </row>
    <row r="294" spans="1:16" s="12" customFormat="1" ht="45" customHeight="1" x14ac:dyDescent="0.2">
      <c r="A294"/>
      <c r="B294" s="23"/>
      <c r="C294" s="12" t="str">
        <f ca="1">IFERROR(VLOOKUP(C293,Questions[],2,0),"")</f>
        <v/>
      </c>
      <c r="F294" s="12" t="str">
        <f ca="1">IF(G303&gt;0,VLOOKUP(F293,Questions[],2,0),"")</f>
        <v/>
      </c>
      <c r="I294" s="12" t="str">
        <f ca="1">IF(J303&gt;0,VLOOKUP(I293,Questions[],2,0),"")</f>
        <v/>
      </c>
      <c r="L294" s="12" t="str">
        <f ca="1">IF(M303&gt;0,VLOOKUP(L293,Questions[],2,0),"")</f>
        <v/>
      </c>
      <c r="O294" s="12" t="str">
        <f ca="1">IF(P303&gt;0,VLOOKUP(O293,Questions[],2,0),"")</f>
        <v/>
      </c>
    </row>
    <row r="295" spans="1:16" s="45" customFormat="1" x14ac:dyDescent="0.2">
      <c r="A295" s="42"/>
      <c r="B295" s="43"/>
      <c r="C295" s="44"/>
      <c r="F295" s="44"/>
      <c r="I295" s="44"/>
      <c r="L295" s="44"/>
      <c r="O295" s="44"/>
    </row>
    <row r="296" spans="1:16" s="51" customFormat="1" x14ac:dyDescent="0.2">
      <c r="A296" s="49"/>
      <c r="B296" s="50"/>
      <c r="C296" s="48" t="e">
        <f ca="1">IF(D303&gt;0,"&lt;&lt;List SKUs in product group to which this answer applies, or enter ALL&gt;&gt;","")</f>
        <v>#N/A</v>
      </c>
      <c r="F296" s="48" t="str">
        <f ca="1">IF(G303&gt;0,"&lt;&lt;List SKUs in product group to which this answer applies, or enter ALL&gt;&gt;","")</f>
        <v/>
      </c>
      <c r="I296" s="48" t="str">
        <f ca="1">IF(J303&gt;0,"&lt;&lt;List SKUs in product group to which this answer applies, or enter ALL&gt;&gt;","")</f>
        <v/>
      </c>
      <c r="L296" s="48" t="str">
        <f ca="1">IF(M303&gt;0,"&lt;&lt;List SKUs in product group to which this answer applies, or enter ALL&gt;&gt;","")</f>
        <v/>
      </c>
      <c r="O296" s="48" t="str">
        <f ca="1">IF(P303&gt;0,"&lt;&lt;List SKUs in product group to which this answer applies, or enter ALL&gt;&gt;","")</f>
        <v/>
      </c>
    </row>
    <row r="297" spans="1:16" s="51" customFormat="1" x14ac:dyDescent="0.2">
      <c r="A297" s="49"/>
      <c r="B297" s="50"/>
      <c r="C297" s="48" t="e">
        <f ca="1">IF(OR(C296="ALL",LEN(C296)&lt;2),"","&lt;&lt;List SKUs in product group not listed above.&gt;&gt;")</f>
        <v>#N/A</v>
      </c>
      <c r="F297" s="48" t="str">
        <f ca="1">IF(OR(F296="ALL",LEN(F296)&lt;2),"","&lt;&lt;List SKUs in product group not listed above.&gt;&gt;")</f>
        <v/>
      </c>
      <c r="I297" s="48" t="str">
        <f ca="1">IF(OR(I296="ALL",LEN(I296)&lt;2),"","&lt;&lt;List SKUs in product group not listed above.&gt;&gt;")</f>
        <v/>
      </c>
      <c r="L297" s="48" t="str">
        <f ca="1">IF(OR(L296="ALL",LEN(L296)&lt;2),"","&lt;&lt;List SKUs in product group not listed above.&gt;&gt;")</f>
        <v/>
      </c>
      <c r="O297" s="48" t="str">
        <f ca="1">IF(OR(O296="ALL",LEN(O296)&lt;2),"","&lt;&lt;List SKUs in product group not listed above.&gt;&gt;")</f>
        <v/>
      </c>
    </row>
    <row r="299" spans="1:16" x14ac:dyDescent="0.2">
      <c r="C299" s="22" t="str">
        <f ca="1">IF(LEN(C290)&lt;2,"","Outcome")</f>
        <v/>
      </c>
      <c r="D299" s="22"/>
      <c r="E299" s="22"/>
      <c r="F299" s="22"/>
      <c r="G299" s="22"/>
      <c r="H299" s="22"/>
      <c r="I299" s="22"/>
      <c r="J299" s="22"/>
      <c r="K299" s="22"/>
      <c r="L299" s="22"/>
      <c r="M299" s="22"/>
      <c r="N299" s="22"/>
      <c r="O299" s="22"/>
      <c r="P299" s="22"/>
    </row>
    <row r="300" spans="1:16" s="12" customFormat="1" ht="60" customHeight="1" x14ac:dyDescent="0.2">
      <c r="A300"/>
      <c r="B300" s="23"/>
      <c r="C300" s="36" t="str">
        <f ca="1">IF($B307=0,"",IF($B307=$B308,
   IF($B307=$B309, "The SKU(s) where "&amp;IF(LEN(F292)&gt;1,"all answers apply ","this answer applies ")&amp;"can be submitted for Feature "&amp;C290&amp;".  Please provide supporting documentation to complete your application.",
      IF(D304="P","STOP. Based on your responses, your product is not eligible to proceed. Any "&amp;TheProduct&amp;" product must meet the requirements for Feature "&amp;C290&amp;" to be eligible to submit an application for any WELL feature.",
         "Based on your responses, your "&amp;TheProduct&amp;" product is not eligible to proceed with Feature "&amp;C290)),
"Please select a valid answer for all questions."))</f>
        <v/>
      </c>
      <c r="F300" s="22"/>
      <c r="G300" s="22"/>
      <c r="H300" s="22"/>
      <c r="I300" s="22"/>
      <c r="J300" s="22"/>
      <c r="L300" s="22"/>
      <c r="M300" s="22"/>
      <c r="N300" s="22"/>
      <c r="O300" s="22"/>
      <c r="P300" s="22"/>
    </row>
    <row r="301" spans="1:16" ht="13.5" hidden="1" customHeight="1" outlineLevel="1" x14ac:dyDescent="0.2">
      <c r="E301" s="22"/>
      <c r="K301" s="22"/>
    </row>
    <row r="302" spans="1:16" hidden="1" outlineLevel="1" x14ac:dyDescent="0.2">
      <c r="C302" s="7" t="s">
        <v>59</v>
      </c>
      <c r="F302" s="7" t="s">
        <v>59</v>
      </c>
      <c r="I302" s="7" t="s">
        <v>59</v>
      </c>
      <c r="L302" s="7" t="s">
        <v>59</v>
      </c>
      <c r="O302" s="7" t="s">
        <v>59</v>
      </c>
    </row>
    <row r="303" spans="1:16" hidden="1" outlineLevel="1" x14ac:dyDescent="0.2">
      <c r="C303" t="s">
        <v>64</v>
      </c>
      <c r="D303" t="e">
        <f ca="1">MATCH(TheProduct,OFFSET(product_questions[[#Headers],[Product category]],MAX(268:268)+1,0,num_linkages-MAX(268:268),1),0)+MAX(268:268)</f>
        <v>#N/A</v>
      </c>
      <c r="F303" t="s">
        <v>64</v>
      </c>
      <c r="G303">
        <f ca="1">IF($B307&gt;(COLUMN()-1)/3-1,MATCH(TheProduct,OFFSET(product_questions[[#Headers],[Product category]],D303+1,0,num_linkages-Questionnaire!D303,1),0)+D303,0)</f>
        <v>0</v>
      </c>
      <c r="I303" t="s">
        <v>64</v>
      </c>
      <c r="J303">
        <f ca="1">IF($B307&gt;(COLUMN()-1)/3-1,MATCH(TheProduct,OFFSET(product_questions[[#Headers],[Product category]],G303+1,0,num_linkages-Questionnaire!G303,1),0)+G303,0)</f>
        <v>0</v>
      </c>
      <c r="L303" t="s">
        <v>64</v>
      </c>
      <c r="M303">
        <f ca="1">IF($B307&gt;(COLUMN()-1)/3-1,MATCH(TheProduct,OFFSET(product_questions[[#Headers],[Product category]],J303+1,0,num_linkages-Questionnaire!J303,1),0)+J303,0)</f>
        <v>0</v>
      </c>
      <c r="O303" t="s">
        <v>64</v>
      </c>
      <c r="P303">
        <f ca="1">IF($B307&gt;(COLUMN()-1)/3-1,MATCH(TheProduct,OFFSET(product_questions[[#Headers],[Product category]],M303+1,0,num_linkages-Questionnaire!M303,1),0)+M303,0)</f>
        <v>0</v>
      </c>
    </row>
    <row r="304" spans="1:16" hidden="1" outlineLevel="1" x14ac:dyDescent="0.2">
      <c r="C304" t="s">
        <v>62</v>
      </c>
      <c r="D304" t="e" cm="1" vm="1">
        <f t="array" aca="1" ref="D304" ca="1">VLOOKUP(TheProduct,_xlfn._xlws.FILTER(product_questions[],product_questions[Question]=C293),3,0)</f>
        <v>#VALUE!</v>
      </c>
      <c r="F304" t="s">
        <v>62</v>
      </c>
      <c r="G304" t="e" cm="1" vm="1">
        <f t="array" aca="1" ref="G304" ca="1">VLOOKUP(TheProduct,_xlfn._xlws.FILTER(product_questions[],product_questions[Question]=F293),3,0)</f>
        <v>#VALUE!</v>
      </c>
      <c r="I304" t="s">
        <v>62</v>
      </c>
      <c r="J304" t="e" cm="1" vm="1">
        <f t="array" aca="1" ref="J304" ca="1">VLOOKUP(TheProduct,_xlfn._xlws.FILTER(product_questions[],product_questions[Question]=I293),3,0)</f>
        <v>#VALUE!</v>
      </c>
      <c r="L304" t="s">
        <v>62</v>
      </c>
      <c r="M304" t="e" cm="1" vm="1">
        <f t="array" aca="1" ref="M304" ca="1">VLOOKUP(TheProduct,_xlfn._xlws.FILTER(product_questions[],product_questions[Question]=L293),3,0)</f>
        <v>#VALUE!</v>
      </c>
      <c r="O304" t="s">
        <v>62</v>
      </c>
      <c r="P304" t="e" cm="1" vm="1">
        <f t="array" aca="1" ref="P304" ca="1">VLOOKUP(TheProduct,_xlfn._xlws.FILTER(product_questions[],product_questions[Question]=O293),3,0)</f>
        <v>#VALUE!</v>
      </c>
    </row>
    <row r="305" spans="1:16" hidden="1" outlineLevel="1" x14ac:dyDescent="0.2">
      <c r="C305" t="s">
        <v>10</v>
      </c>
      <c r="D305" t="e">
        <f ca="1">(VLOOKUP(C295,C309:D323,2,0))</f>
        <v>#N/A</v>
      </c>
      <c r="F305" t="s">
        <v>10</v>
      </c>
      <c r="G305" t="e">
        <f ca="1">(VLOOKUP(F295,F309:G323,2,0))</f>
        <v>#N/A</v>
      </c>
      <c r="I305" t="s">
        <v>10</v>
      </c>
      <c r="J305" t="e">
        <f ca="1">(VLOOKUP(I295,I309:J323,2,0))</f>
        <v>#N/A</v>
      </c>
      <c r="L305" t="s">
        <v>10</v>
      </c>
      <c r="M305" t="e">
        <f ca="1">(VLOOKUP(L295,L309:M323,2,0))</f>
        <v>#N/A</v>
      </c>
      <c r="O305" t="s">
        <v>10</v>
      </c>
      <c r="P305" t="e">
        <f ca="1">(VLOOKUP(O295,O309:P323,2,0))</f>
        <v>#N/A</v>
      </c>
    </row>
    <row r="306" spans="1:16" hidden="1" outlineLevel="1" x14ac:dyDescent="0.2"/>
    <row r="307" spans="1:16" hidden="1" outlineLevel="1" x14ac:dyDescent="0.2">
      <c r="A307" t="s">
        <v>345</v>
      </c>
      <c r="B307" s="23">
        <f ca="1">COUNTIFS(product_questions[Product category],TheProduct,product_questions[Feature.Part],Questionnaire!$C290)</f>
        <v>0</v>
      </c>
      <c r="C307" t="s">
        <v>61</v>
      </c>
      <c r="D307">
        <f ca="1">COUNTA(C309:C323)</f>
        <v>1</v>
      </c>
      <c r="F307" t="s">
        <v>61</v>
      </c>
      <c r="G307">
        <f ca="1">COUNTA(F309:F323)</f>
        <v>1</v>
      </c>
      <c r="I307" t="s">
        <v>61</v>
      </c>
      <c r="J307">
        <f ca="1">COUNTA(I309:I323)</f>
        <v>1</v>
      </c>
      <c r="L307" t="s">
        <v>61</v>
      </c>
      <c r="M307">
        <f ca="1">COUNTA(L309:L323)</f>
        <v>1</v>
      </c>
      <c r="O307" t="s">
        <v>61</v>
      </c>
      <c r="P307">
        <f ca="1">COUNTA(O309:O323)</f>
        <v>1</v>
      </c>
    </row>
    <row r="308" spans="1:16" hidden="1" outlineLevel="1" x14ac:dyDescent="0.2">
      <c r="A308" t="s">
        <v>346</v>
      </c>
      <c r="B308" s="23">
        <f>COUNTA(295:295)</f>
        <v>0</v>
      </c>
      <c r="C308" s="10" t="s">
        <v>60</v>
      </c>
      <c r="D308" s="10" t="s">
        <v>10</v>
      </c>
      <c r="F308" s="10" t="s">
        <v>60</v>
      </c>
      <c r="G308" s="10" t="s">
        <v>10</v>
      </c>
      <c r="I308" s="10" t="s">
        <v>60</v>
      </c>
      <c r="J308" s="10" t="s">
        <v>10</v>
      </c>
      <c r="L308" s="10" t="s">
        <v>60</v>
      </c>
      <c r="M308" s="10" t="s">
        <v>10</v>
      </c>
      <c r="O308" s="10" t="s">
        <v>60</v>
      </c>
      <c r="P308" s="10" t="s">
        <v>10</v>
      </c>
    </row>
    <row r="309" spans="1:16" hidden="1" outlineLevel="1" x14ac:dyDescent="0.2">
      <c r="A309" t="s">
        <v>347</v>
      </c>
      <c r="B309" s="23">
        <f ca="1">COUNTIF(305:305, "Approved")</f>
        <v>0</v>
      </c>
      <c r="C309" s="9" t="e" cm="1" vm="1">
        <f t="array" aca="1" ref="C309" ca="1">_xlfn._xlws.FILTER(Answers[Text],Questionnaire!C293=Answers[Question])</f>
        <v>#VALUE!</v>
      </c>
      <c r="D309" s="9" t="e" cm="1" vm="2">
        <f t="array" aca="1" ref="D309:D323" ca="1">VLOOKUP(C309:C323,_xlfn._xlws.FILTER(Answers[[Text]:[Outcome]],C293=Answers[Question]),2,0)</f>
        <v>#VALUE!</v>
      </c>
      <c r="F309" s="9" t="e" cm="1" vm="1">
        <f t="array" aca="1" ref="F309" ca="1">_xlfn._xlws.FILTER(Answers[Text],Questionnaire!F293=Answers[Question])</f>
        <v>#VALUE!</v>
      </c>
      <c r="G309" s="9" t="e" cm="1" vm="2">
        <f t="array" aca="1" ref="G309:G323" ca="1">VLOOKUP(F309:F323,_xlfn._xlws.FILTER(Answers[[Text]:[Outcome]],F293=Answers[Question]),2,0)</f>
        <v>#VALUE!</v>
      </c>
      <c r="I309" s="9" t="e" cm="1" vm="1">
        <f t="array" aca="1" ref="I309" ca="1">_xlfn._xlws.FILTER(Answers[Text],Questionnaire!I293=Answers[Question])</f>
        <v>#VALUE!</v>
      </c>
      <c r="J309" s="9" t="e" cm="1" vm="2">
        <f t="array" aca="1" ref="J309:J323" ca="1">VLOOKUP(I309:I323,_xlfn._xlws.FILTER(Answers[[Text]:[Outcome]],I293=Answers[Question]),2,0)</f>
        <v>#VALUE!</v>
      </c>
      <c r="L309" s="9" t="e" cm="1" vm="1">
        <f t="array" aca="1" ref="L309" ca="1">_xlfn._xlws.FILTER(Answers[Text],Questionnaire!L293=Answers[Question])</f>
        <v>#VALUE!</v>
      </c>
      <c r="M309" s="9" t="e" cm="1" vm="2">
        <f t="array" aca="1" ref="M309:M323" ca="1">VLOOKUP(L309:L323,_xlfn._xlws.FILTER(Answers[[Text]:[Outcome]],L293=Answers[Question]),2,0)</f>
        <v>#VALUE!</v>
      </c>
      <c r="O309" s="9" t="e" cm="1" vm="1">
        <f t="array" aca="1" ref="O309" ca="1">_xlfn._xlws.FILTER(Answers[Text],Questionnaire!O293=Answers[Question])</f>
        <v>#VALUE!</v>
      </c>
      <c r="P309" s="9" t="e" cm="1" vm="2">
        <f t="array" aca="1" ref="P309:P323" ca="1">VLOOKUP(O309:O323,_xlfn._xlws.FILTER(Answers[[Text]:[Outcome]],O293=Answers[Question]),2,0)</f>
        <v>#VALUE!</v>
      </c>
    </row>
    <row r="310" spans="1:16" hidden="1" outlineLevel="1" x14ac:dyDescent="0.2">
      <c r="C310" s="9"/>
      <c r="D310" s="9" t="e" vm="1">
        <f ca="1"/>
        <v>#VALUE!</v>
      </c>
      <c r="F310" s="9"/>
      <c r="G310" s="9" t="e" vm="1">
        <f ca="1"/>
        <v>#VALUE!</v>
      </c>
      <c r="I310" s="9"/>
      <c r="J310" s="9" t="e" vm="1">
        <f ca="1"/>
        <v>#VALUE!</v>
      </c>
      <c r="L310" s="9"/>
      <c r="M310" s="9" t="e" vm="1">
        <f ca="1"/>
        <v>#VALUE!</v>
      </c>
      <c r="O310" s="9"/>
      <c r="P310" s="9" t="e" vm="1">
        <f ca="1"/>
        <v>#VALUE!</v>
      </c>
    </row>
    <row r="311" spans="1:16" hidden="1" outlineLevel="1" x14ac:dyDescent="0.2">
      <c r="C311" s="9"/>
      <c r="D311" s="9" t="e" vm="1">
        <f ca="1"/>
        <v>#VALUE!</v>
      </c>
      <c r="F311" s="9"/>
      <c r="G311" s="9" t="e" vm="1">
        <f ca="1"/>
        <v>#VALUE!</v>
      </c>
      <c r="I311" s="9"/>
      <c r="J311" s="9" t="e" vm="1">
        <f ca="1"/>
        <v>#VALUE!</v>
      </c>
      <c r="L311" s="9"/>
      <c r="M311" s="9" t="e" vm="1">
        <f ca="1"/>
        <v>#VALUE!</v>
      </c>
      <c r="O311" s="9"/>
      <c r="P311" s="9" t="e" vm="1">
        <f ca="1"/>
        <v>#VALUE!</v>
      </c>
    </row>
    <row r="312" spans="1:16" hidden="1" outlineLevel="1" x14ac:dyDescent="0.2">
      <c r="C312" s="9"/>
      <c r="D312" s="9" t="e" vm="1">
        <f ca="1"/>
        <v>#VALUE!</v>
      </c>
      <c r="F312" s="9"/>
      <c r="G312" s="9" t="e" vm="1">
        <f ca="1"/>
        <v>#VALUE!</v>
      </c>
      <c r="I312" s="9"/>
      <c r="J312" s="9" t="e" vm="1">
        <f ca="1"/>
        <v>#VALUE!</v>
      </c>
      <c r="L312" s="9"/>
      <c r="M312" s="9" t="e" vm="1">
        <f ca="1"/>
        <v>#VALUE!</v>
      </c>
      <c r="O312" s="9"/>
      <c r="P312" s="9" t="e" vm="1">
        <f ca="1"/>
        <v>#VALUE!</v>
      </c>
    </row>
    <row r="313" spans="1:16" hidden="1" outlineLevel="1" x14ac:dyDescent="0.2">
      <c r="C313" s="9"/>
      <c r="D313" s="9" t="e" vm="1">
        <f ca="1"/>
        <v>#VALUE!</v>
      </c>
      <c r="F313" s="9"/>
      <c r="G313" s="9" t="e" vm="1">
        <f ca="1"/>
        <v>#VALUE!</v>
      </c>
      <c r="I313" s="9"/>
      <c r="J313" s="9" t="e" vm="1">
        <f ca="1"/>
        <v>#VALUE!</v>
      </c>
      <c r="L313" s="9"/>
      <c r="M313" s="9" t="e" vm="1">
        <f ca="1"/>
        <v>#VALUE!</v>
      </c>
      <c r="O313" s="9"/>
      <c r="P313" s="9" t="e" vm="1">
        <f ca="1"/>
        <v>#VALUE!</v>
      </c>
    </row>
    <row r="314" spans="1:16" hidden="1" outlineLevel="1" x14ac:dyDescent="0.2">
      <c r="C314" s="9"/>
      <c r="D314" s="9" t="e" vm="1">
        <f ca="1"/>
        <v>#VALUE!</v>
      </c>
      <c r="F314" s="9"/>
      <c r="G314" s="9" t="e" vm="1">
        <f ca="1"/>
        <v>#VALUE!</v>
      </c>
      <c r="I314" s="9"/>
      <c r="J314" s="9" t="e" vm="1">
        <f ca="1"/>
        <v>#VALUE!</v>
      </c>
      <c r="L314" s="9"/>
      <c r="M314" s="9" t="e" vm="1">
        <f ca="1"/>
        <v>#VALUE!</v>
      </c>
      <c r="O314" s="9"/>
      <c r="P314" s="9" t="e" vm="1">
        <f ca="1"/>
        <v>#VALUE!</v>
      </c>
    </row>
    <row r="315" spans="1:16" hidden="1" outlineLevel="1" x14ac:dyDescent="0.2">
      <c r="C315" s="9"/>
      <c r="D315" s="9" t="e" vm="1">
        <f ca="1"/>
        <v>#VALUE!</v>
      </c>
      <c r="F315" s="9"/>
      <c r="G315" s="9" t="e" vm="1">
        <f ca="1"/>
        <v>#VALUE!</v>
      </c>
      <c r="I315" s="9"/>
      <c r="J315" s="9" t="e" vm="1">
        <f ca="1"/>
        <v>#VALUE!</v>
      </c>
      <c r="L315" s="9"/>
      <c r="M315" s="9" t="e" vm="1">
        <f ca="1"/>
        <v>#VALUE!</v>
      </c>
      <c r="O315" s="9"/>
      <c r="P315" s="9" t="e" vm="1">
        <f ca="1"/>
        <v>#VALUE!</v>
      </c>
    </row>
    <row r="316" spans="1:16" hidden="1" outlineLevel="1" x14ac:dyDescent="0.2">
      <c r="C316" s="9"/>
      <c r="D316" s="9" t="e" vm="1">
        <f ca="1"/>
        <v>#VALUE!</v>
      </c>
      <c r="F316" s="9"/>
      <c r="G316" s="9" t="e" vm="1">
        <f ca="1"/>
        <v>#VALUE!</v>
      </c>
      <c r="I316" s="9"/>
      <c r="J316" s="9" t="e" vm="1">
        <f ca="1"/>
        <v>#VALUE!</v>
      </c>
      <c r="L316" s="9"/>
      <c r="M316" s="9" t="e" vm="1">
        <f ca="1"/>
        <v>#VALUE!</v>
      </c>
      <c r="O316" s="9"/>
      <c r="P316" s="9" t="e" vm="1">
        <f ca="1"/>
        <v>#VALUE!</v>
      </c>
    </row>
    <row r="317" spans="1:16" hidden="1" outlineLevel="1" x14ac:dyDescent="0.2">
      <c r="C317" s="9"/>
      <c r="D317" s="9" t="e" vm="1">
        <f ca="1"/>
        <v>#VALUE!</v>
      </c>
      <c r="F317" s="9"/>
      <c r="G317" s="9" t="e" vm="1">
        <f ca="1"/>
        <v>#VALUE!</v>
      </c>
      <c r="I317" s="9"/>
      <c r="J317" s="9" t="e" vm="1">
        <f ca="1"/>
        <v>#VALUE!</v>
      </c>
      <c r="L317" s="9"/>
      <c r="M317" s="9" t="e" vm="1">
        <f ca="1"/>
        <v>#VALUE!</v>
      </c>
      <c r="O317" s="9"/>
      <c r="P317" s="9" t="e" vm="1">
        <f ca="1"/>
        <v>#VALUE!</v>
      </c>
    </row>
    <row r="318" spans="1:16" hidden="1" outlineLevel="1" x14ac:dyDescent="0.2">
      <c r="C318" s="9"/>
      <c r="D318" s="9" t="e" vm="1">
        <f ca="1"/>
        <v>#VALUE!</v>
      </c>
      <c r="F318" s="9"/>
      <c r="G318" s="9" t="e" vm="1">
        <f ca="1"/>
        <v>#VALUE!</v>
      </c>
      <c r="I318" s="9"/>
      <c r="J318" s="9" t="e" vm="1">
        <f ca="1"/>
        <v>#VALUE!</v>
      </c>
      <c r="L318" s="9"/>
      <c r="M318" s="9" t="e" vm="1">
        <f ca="1"/>
        <v>#VALUE!</v>
      </c>
      <c r="O318" s="9"/>
      <c r="P318" s="9" t="e" vm="1">
        <f ca="1"/>
        <v>#VALUE!</v>
      </c>
    </row>
    <row r="319" spans="1:16" hidden="1" outlineLevel="1" x14ac:dyDescent="0.2">
      <c r="C319" s="9"/>
      <c r="D319" s="9" t="e" vm="1">
        <f ca="1"/>
        <v>#VALUE!</v>
      </c>
      <c r="F319" s="9"/>
      <c r="G319" s="9" t="e" vm="1">
        <f ca="1"/>
        <v>#VALUE!</v>
      </c>
      <c r="I319" s="9"/>
      <c r="J319" s="9" t="e" vm="1">
        <f ca="1"/>
        <v>#VALUE!</v>
      </c>
      <c r="L319" s="9"/>
      <c r="M319" s="9" t="e" vm="1">
        <f ca="1"/>
        <v>#VALUE!</v>
      </c>
      <c r="O319" s="9"/>
      <c r="P319" s="9" t="e" vm="1">
        <f ca="1"/>
        <v>#VALUE!</v>
      </c>
    </row>
    <row r="320" spans="1:16" hidden="1" outlineLevel="1" x14ac:dyDescent="0.2">
      <c r="C320" s="9"/>
      <c r="D320" s="9" t="e" vm="1">
        <f ca="1"/>
        <v>#VALUE!</v>
      </c>
      <c r="F320" s="9"/>
      <c r="G320" s="9" t="e" vm="1">
        <f ca="1"/>
        <v>#VALUE!</v>
      </c>
      <c r="I320" s="9"/>
      <c r="J320" s="9" t="e" vm="1">
        <f ca="1"/>
        <v>#VALUE!</v>
      </c>
      <c r="L320" s="9"/>
      <c r="M320" s="9" t="e" vm="1">
        <f ca="1"/>
        <v>#VALUE!</v>
      </c>
      <c r="O320" s="9"/>
      <c r="P320" s="9" t="e" vm="1">
        <f ca="1"/>
        <v>#VALUE!</v>
      </c>
    </row>
    <row r="321" spans="1:16" hidden="1" outlineLevel="1" x14ac:dyDescent="0.2">
      <c r="C321" s="9"/>
      <c r="D321" s="9" t="e" vm="1">
        <f ca="1"/>
        <v>#VALUE!</v>
      </c>
      <c r="F321" s="9"/>
      <c r="G321" s="9" t="e" vm="1">
        <f ca="1"/>
        <v>#VALUE!</v>
      </c>
      <c r="I321" s="9"/>
      <c r="J321" s="9" t="e" vm="1">
        <f ca="1"/>
        <v>#VALUE!</v>
      </c>
      <c r="L321" s="9"/>
      <c r="M321" s="9" t="e" vm="1">
        <f ca="1"/>
        <v>#VALUE!</v>
      </c>
      <c r="O321" s="9"/>
      <c r="P321" s="9" t="e" vm="1">
        <f ca="1"/>
        <v>#VALUE!</v>
      </c>
    </row>
    <row r="322" spans="1:16" hidden="1" outlineLevel="1" x14ac:dyDescent="0.2">
      <c r="C322" s="9"/>
      <c r="D322" s="9" t="e" vm="1">
        <f ca="1"/>
        <v>#VALUE!</v>
      </c>
      <c r="F322" s="9"/>
      <c r="G322" s="9" t="e" vm="1">
        <f ca="1"/>
        <v>#VALUE!</v>
      </c>
      <c r="I322" s="9"/>
      <c r="J322" s="9" t="e" vm="1">
        <f ca="1"/>
        <v>#VALUE!</v>
      </c>
      <c r="L322" s="9"/>
      <c r="M322" s="9" t="e" vm="1">
        <f ca="1"/>
        <v>#VALUE!</v>
      </c>
      <c r="O322" s="9"/>
      <c r="P322" s="9" t="e" vm="1">
        <f ca="1"/>
        <v>#VALUE!</v>
      </c>
    </row>
    <row r="323" spans="1:16" hidden="1" outlineLevel="1" x14ac:dyDescent="0.2">
      <c r="C323" s="9"/>
      <c r="D323" s="9" t="e" vm="1">
        <f ca="1"/>
        <v>#VALUE!</v>
      </c>
      <c r="F323" s="9"/>
      <c r="G323" s="9" t="e" vm="1">
        <f ca="1"/>
        <v>#VALUE!</v>
      </c>
      <c r="I323" s="9"/>
      <c r="J323" s="9" t="e" vm="1">
        <f ca="1"/>
        <v>#VALUE!</v>
      </c>
      <c r="L323" s="9"/>
      <c r="M323" s="9" t="e" vm="1">
        <f ca="1"/>
        <v>#VALUE!</v>
      </c>
      <c r="O323" s="9"/>
      <c r="P323" s="9" t="e" vm="1">
        <f ca="1"/>
        <v>#VALUE!</v>
      </c>
    </row>
    <row r="324" spans="1:16" collapsed="1" x14ac:dyDescent="0.2"/>
    <row r="325" spans="1:16" ht="18" thickBot="1" x14ac:dyDescent="0.25">
      <c r="C325" s="6" t="str">
        <f ca="1">IFERROR(OFFSET(product_questions[[#Headers],[Feature.Part]],D338,0),"")</f>
        <v/>
      </c>
    </row>
    <row r="326" spans="1:16" ht="16" thickTop="1" x14ac:dyDescent="0.2">
      <c r="C326" s="13" t="str">
        <f ca="1">IF(LEN(C325)&lt;2,"","This question is")</f>
        <v/>
      </c>
      <c r="D326" s="5" t="str">
        <f ca="1">IFERROR(IF(D339="P","mandatory","optional"),"")</f>
        <v/>
      </c>
      <c r="F326" s="13"/>
      <c r="G326" s="5"/>
      <c r="I326" s="13"/>
      <c r="J326" s="5"/>
      <c r="L326" s="13"/>
      <c r="M326" s="5"/>
      <c r="O326" s="13"/>
      <c r="P326" s="5"/>
    </row>
    <row r="327" spans="1:16" x14ac:dyDescent="0.2">
      <c r="C327" s="22" t="str">
        <f ca="1">IF(LEN(C325)&lt;2,"","Question "&amp;COLUMN()/3)</f>
        <v/>
      </c>
      <c r="F327" s="22" t="str">
        <f ca="1">IF(G338&gt;0,"Question "&amp;COLUMN()/3,"")</f>
        <v/>
      </c>
      <c r="I327" s="22" t="str">
        <f ca="1">IF(J338&gt;0,"Question "&amp;COLUMN()/3,"")</f>
        <v/>
      </c>
      <c r="L327" s="22" t="str">
        <f ca="1">IF(M338&gt;0,"Question "&amp;COLUMN()/3,"")</f>
        <v/>
      </c>
      <c r="O327" s="22" t="str">
        <f ca="1">IF(P338&gt;0,"Question "&amp;COLUMN()/3,"")</f>
        <v/>
      </c>
    </row>
    <row r="328" spans="1:16" x14ac:dyDescent="0.2">
      <c r="C328" s="7" t="str">
        <f ca="1">IFERROR(OFFSET(product_questions[[#Headers],[Question]],D338,0),"")</f>
        <v/>
      </c>
      <c r="D328" s="8"/>
      <c r="F328" s="7" t="str">
        <f ca="1">IF(G338&gt;0,OFFSET(product_questions[[#Headers],[Question]],G338,0),"")</f>
        <v/>
      </c>
      <c r="G328" s="8"/>
      <c r="I328" s="7" t="str">
        <f ca="1">IF(J338&gt;0,OFFSET(product_questions[[#Headers],[Question]],J338,0),"")</f>
        <v/>
      </c>
      <c r="J328" s="8"/>
      <c r="L328" s="7" t="str">
        <f ca="1">IF(M338&gt;0,OFFSET(product_questions[[#Headers],[Question]],M338,0),"")</f>
        <v/>
      </c>
      <c r="M328" s="8"/>
      <c r="O328" s="7" t="str">
        <f ca="1">IF(P338&gt;0,OFFSET(product_questions[[#Headers],[Question]],P338,0),"")</f>
        <v/>
      </c>
      <c r="P328" s="8"/>
    </row>
    <row r="329" spans="1:16" s="12" customFormat="1" ht="45" customHeight="1" x14ac:dyDescent="0.2">
      <c r="A329"/>
      <c r="B329" s="23"/>
      <c r="C329" s="12" t="str">
        <f ca="1">IFERROR(VLOOKUP(C328,Questions[],2,0),"")</f>
        <v/>
      </c>
      <c r="F329" s="12" t="str">
        <f ca="1">IF(G338&gt;0,VLOOKUP(F328,Questions[],2,0),"")</f>
        <v/>
      </c>
      <c r="I329" s="12" t="str">
        <f ca="1">IF(J338&gt;0,VLOOKUP(I328,Questions[],2,0),"")</f>
        <v/>
      </c>
      <c r="L329" s="12" t="str">
        <f ca="1">IF(M338&gt;0,VLOOKUP(L328,Questions[],2,0),"")</f>
        <v/>
      </c>
      <c r="O329" s="12" t="str">
        <f ca="1">IF(P338&gt;0,VLOOKUP(O328,Questions[],2,0),"")</f>
        <v/>
      </c>
    </row>
    <row r="330" spans="1:16" s="45" customFormat="1" x14ac:dyDescent="0.2">
      <c r="A330" s="42"/>
      <c r="B330" s="43"/>
      <c r="C330" s="44"/>
      <c r="F330" s="44"/>
      <c r="I330" s="44"/>
      <c r="L330" s="44"/>
      <c r="O330" s="44"/>
    </row>
    <row r="331" spans="1:16" s="51" customFormat="1" x14ac:dyDescent="0.2">
      <c r="A331" s="49"/>
      <c r="B331" s="50"/>
      <c r="C331" s="48" t="e">
        <f ca="1">IF(D338&gt;0,"&lt;&lt;List SKUs in product group to which this answer applies, or enter ALL&gt;&gt;","")</f>
        <v>#N/A</v>
      </c>
      <c r="F331" s="48" t="str">
        <f ca="1">IF(G338&gt;0,"&lt;&lt;List SKUs in product group to which this answer applies, or enter ALL&gt;&gt;","")</f>
        <v/>
      </c>
      <c r="I331" s="48" t="str">
        <f ca="1">IF(J338&gt;0,"&lt;&lt;List SKUs in product group to which this answer applies, or enter ALL&gt;&gt;","")</f>
        <v/>
      </c>
      <c r="L331" s="48" t="str">
        <f ca="1">IF(M338&gt;0,"&lt;&lt;List SKUs in product group to which this answer applies, or enter ALL&gt;&gt;","")</f>
        <v/>
      </c>
      <c r="O331" s="48" t="str">
        <f ca="1">IF(P338&gt;0,"&lt;&lt;List SKUs in product group to which this answer applies, or enter ALL&gt;&gt;","")</f>
        <v/>
      </c>
    </row>
    <row r="332" spans="1:16" s="51" customFormat="1" x14ac:dyDescent="0.2">
      <c r="A332" s="49"/>
      <c r="B332" s="50"/>
      <c r="C332" s="48" t="e">
        <f ca="1">IF(OR(C331="ALL",LEN(C331)&lt;2),"","&lt;&lt;List SKUs in product group not listed above.&gt;&gt;")</f>
        <v>#N/A</v>
      </c>
      <c r="F332" s="48" t="str">
        <f ca="1">IF(OR(F331="ALL",LEN(F331)&lt;2),"","&lt;&lt;List SKUs in product group not listed above.&gt;&gt;")</f>
        <v/>
      </c>
      <c r="I332" s="48" t="str">
        <f ca="1">IF(OR(I331="ALL",LEN(I331)&lt;2),"","&lt;&lt;List SKUs in product group not listed above.&gt;&gt;")</f>
        <v/>
      </c>
      <c r="L332" s="48" t="str">
        <f ca="1">IF(OR(L331="ALL",LEN(L331)&lt;2),"","&lt;&lt;List SKUs in product group not listed above.&gt;&gt;")</f>
        <v/>
      </c>
      <c r="O332" s="48" t="str">
        <f ca="1">IF(OR(O331="ALL",LEN(O331)&lt;2),"","&lt;&lt;List SKUs in product group not listed above.&gt;&gt;")</f>
        <v/>
      </c>
    </row>
    <row r="334" spans="1:16" x14ac:dyDescent="0.2">
      <c r="C334" s="22" t="str">
        <f ca="1">IF(LEN(C325)&lt;2,"","Outcome")</f>
        <v/>
      </c>
      <c r="D334" s="22"/>
      <c r="E334" s="22"/>
      <c r="F334" s="22"/>
      <c r="G334" s="22"/>
      <c r="H334" s="22"/>
      <c r="I334" s="22"/>
      <c r="J334" s="22"/>
      <c r="K334" s="22"/>
      <c r="L334" s="22"/>
      <c r="M334" s="22"/>
      <c r="N334" s="22"/>
      <c r="O334" s="22"/>
      <c r="P334" s="22"/>
    </row>
    <row r="335" spans="1:16" s="12" customFormat="1" ht="60" customHeight="1" x14ac:dyDescent="0.2">
      <c r="A335"/>
      <c r="B335" s="23"/>
      <c r="C335" s="36" t="str">
        <f ca="1">IF($B342=0,"",IF($B342=$B343,
   IF($B342=$B344, "The SKU(s) where "&amp;IF(LEN(F326)&gt;1,"all answers apply ","this answer applies ")&amp;"can be submitted for Feature "&amp;C325&amp;".  Please provide supporting documentation to complete your application.",
      IF(D339="P","STOP. Based on your responses, your product is not eligible to proceed. Any "&amp;TheProduct&amp;" product must meet the requirements for Feature "&amp;C325&amp;" to be eligible to submit an application for any WELL feature.",
         "Based on your responses, your "&amp;TheProduct&amp;" product is not eligible to proceed with Feature "&amp;C325)),
"Please select a valid answer for all questions."))</f>
        <v/>
      </c>
      <c r="F335" s="22"/>
      <c r="G335" s="22"/>
      <c r="H335" s="22"/>
      <c r="I335" s="22"/>
      <c r="J335" s="22"/>
      <c r="L335" s="22"/>
      <c r="M335" s="22"/>
      <c r="N335" s="22"/>
      <c r="O335" s="22"/>
      <c r="P335" s="22"/>
    </row>
    <row r="336" spans="1:16" ht="13.5" hidden="1" customHeight="1" outlineLevel="1" x14ac:dyDescent="0.2">
      <c r="E336" s="22"/>
      <c r="K336" s="22"/>
    </row>
    <row r="337" spans="1:16" hidden="1" outlineLevel="1" x14ac:dyDescent="0.2">
      <c r="C337" s="7" t="s">
        <v>59</v>
      </c>
      <c r="F337" s="7" t="s">
        <v>59</v>
      </c>
      <c r="I337" s="7" t="s">
        <v>59</v>
      </c>
      <c r="L337" s="7" t="s">
        <v>59</v>
      </c>
      <c r="O337" s="7" t="s">
        <v>59</v>
      </c>
    </row>
    <row r="338" spans="1:16" hidden="1" outlineLevel="1" x14ac:dyDescent="0.2">
      <c r="C338" t="s">
        <v>64</v>
      </c>
      <c r="D338" t="e">
        <f ca="1">MATCH(TheProduct,OFFSET(product_questions[[#Headers],[Product category]],MAX(303:303)+1,0,num_linkages-MAX(303:303),1),0)+MAX(303:303)</f>
        <v>#N/A</v>
      </c>
      <c r="F338" t="s">
        <v>64</v>
      </c>
      <c r="G338">
        <f ca="1">IF($B342&gt;(COLUMN()-1)/3-1,MATCH(TheProduct,OFFSET(product_questions[[#Headers],[Product category]],D338+1,0,num_linkages-Questionnaire!D338,1),0)+D338,0)</f>
        <v>0</v>
      </c>
      <c r="I338" t="s">
        <v>64</v>
      </c>
      <c r="J338">
        <f ca="1">IF($B342&gt;(COLUMN()-1)/3-1,MATCH(TheProduct,OFFSET(product_questions[[#Headers],[Product category]],G338+1,0,num_linkages-Questionnaire!G338,1),0)+G338,0)</f>
        <v>0</v>
      </c>
      <c r="L338" t="s">
        <v>64</v>
      </c>
      <c r="M338">
        <f ca="1">IF($B342&gt;(COLUMN()-1)/3-1,MATCH(TheProduct,OFFSET(product_questions[[#Headers],[Product category]],J338+1,0,num_linkages-Questionnaire!J338,1),0)+J338,0)</f>
        <v>0</v>
      </c>
      <c r="O338" t="s">
        <v>64</v>
      </c>
      <c r="P338">
        <f ca="1">IF($B342&gt;(COLUMN()-1)/3-1,MATCH(TheProduct,OFFSET(product_questions[[#Headers],[Product category]],M338+1,0,num_linkages-Questionnaire!M338,1),0)+M338,0)</f>
        <v>0</v>
      </c>
    </row>
    <row r="339" spans="1:16" hidden="1" outlineLevel="1" x14ac:dyDescent="0.2">
      <c r="C339" t="s">
        <v>62</v>
      </c>
      <c r="D339" t="e" cm="1" vm="1">
        <f t="array" aca="1" ref="D339" ca="1">VLOOKUP(TheProduct,_xlfn._xlws.FILTER(product_questions[],product_questions[Question]=C328),3,0)</f>
        <v>#VALUE!</v>
      </c>
      <c r="F339" t="s">
        <v>62</v>
      </c>
      <c r="G339" t="e" cm="1" vm="1">
        <f t="array" aca="1" ref="G339" ca="1">VLOOKUP(TheProduct,_xlfn._xlws.FILTER(product_questions[],product_questions[Question]=F328),3,0)</f>
        <v>#VALUE!</v>
      </c>
      <c r="I339" t="s">
        <v>62</v>
      </c>
      <c r="J339" t="e" cm="1" vm="1">
        <f t="array" aca="1" ref="J339" ca="1">VLOOKUP(TheProduct,_xlfn._xlws.FILTER(product_questions[],product_questions[Question]=I328),3,0)</f>
        <v>#VALUE!</v>
      </c>
      <c r="L339" t="s">
        <v>62</v>
      </c>
      <c r="M339" t="e" cm="1" vm="1">
        <f t="array" aca="1" ref="M339" ca="1">VLOOKUP(TheProduct,_xlfn._xlws.FILTER(product_questions[],product_questions[Question]=L328),3,0)</f>
        <v>#VALUE!</v>
      </c>
      <c r="O339" t="s">
        <v>62</v>
      </c>
      <c r="P339" t="e" cm="1" vm="1">
        <f t="array" aca="1" ref="P339" ca="1">VLOOKUP(TheProduct,_xlfn._xlws.FILTER(product_questions[],product_questions[Question]=O328),3,0)</f>
        <v>#VALUE!</v>
      </c>
    </row>
    <row r="340" spans="1:16" hidden="1" outlineLevel="1" x14ac:dyDescent="0.2">
      <c r="C340" t="s">
        <v>10</v>
      </c>
      <c r="D340" t="e">
        <f ca="1">(VLOOKUP(C330,C344:D358,2,0))</f>
        <v>#N/A</v>
      </c>
      <c r="F340" t="s">
        <v>10</v>
      </c>
      <c r="G340" t="e">
        <f ca="1">(VLOOKUP(F330,F344:G358,2,0))</f>
        <v>#N/A</v>
      </c>
      <c r="I340" t="s">
        <v>10</v>
      </c>
      <c r="J340" t="e">
        <f ca="1">(VLOOKUP(I330,I344:J358,2,0))</f>
        <v>#N/A</v>
      </c>
      <c r="L340" t="s">
        <v>10</v>
      </c>
      <c r="M340" t="e">
        <f ca="1">(VLOOKUP(L330,L344:M358,2,0))</f>
        <v>#N/A</v>
      </c>
      <c r="O340" t="s">
        <v>10</v>
      </c>
      <c r="P340" t="e">
        <f ca="1">(VLOOKUP(O330,O344:P358,2,0))</f>
        <v>#N/A</v>
      </c>
    </row>
    <row r="341" spans="1:16" hidden="1" outlineLevel="1" x14ac:dyDescent="0.2"/>
    <row r="342" spans="1:16" hidden="1" outlineLevel="1" x14ac:dyDescent="0.2">
      <c r="A342" t="s">
        <v>345</v>
      </c>
      <c r="B342" s="23">
        <f ca="1">COUNTIFS(product_questions[Product category],TheProduct,product_questions[Feature.Part],Questionnaire!$C325)</f>
        <v>0</v>
      </c>
      <c r="C342" t="s">
        <v>61</v>
      </c>
      <c r="D342">
        <f ca="1">COUNTA(C344:C358)</f>
        <v>1</v>
      </c>
      <c r="F342" t="s">
        <v>61</v>
      </c>
      <c r="G342">
        <f ca="1">COUNTA(F344:F358)</f>
        <v>1</v>
      </c>
      <c r="I342" t="s">
        <v>61</v>
      </c>
      <c r="J342">
        <f ca="1">COUNTA(I344:I358)</f>
        <v>1</v>
      </c>
      <c r="L342" t="s">
        <v>61</v>
      </c>
      <c r="M342">
        <f ca="1">COUNTA(L344:L358)</f>
        <v>1</v>
      </c>
      <c r="O342" t="s">
        <v>61</v>
      </c>
      <c r="P342">
        <f ca="1">COUNTA(O344:O358)</f>
        <v>1</v>
      </c>
    </row>
    <row r="343" spans="1:16" hidden="1" outlineLevel="1" x14ac:dyDescent="0.2">
      <c r="A343" t="s">
        <v>346</v>
      </c>
      <c r="B343" s="23">
        <f>COUNTA(330:330)</f>
        <v>0</v>
      </c>
      <c r="C343" s="10" t="s">
        <v>60</v>
      </c>
      <c r="D343" s="10" t="s">
        <v>10</v>
      </c>
      <c r="F343" s="10" t="s">
        <v>60</v>
      </c>
      <c r="G343" s="10" t="s">
        <v>10</v>
      </c>
      <c r="I343" s="10" t="s">
        <v>60</v>
      </c>
      <c r="J343" s="10" t="s">
        <v>10</v>
      </c>
      <c r="L343" s="10" t="s">
        <v>60</v>
      </c>
      <c r="M343" s="10" t="s">
        <v>10</v>
      </c>
      <c r="O343" s="10" t="s">
        <v>60</v>
      </c>
      <c r="P343" s="10" t="s">
        <v>10</v>
      </c>
    </row>
    <row r="344" spans="1:16" hidden="1" outlineLevel="1" x14ac:dyDescent="0.2">
      <c r="A344" t="s">
        <v>347</v>
      </c>
      <c r="B344" s="23">
        <f ca="1">COUNTIF(340:340, "Approved")</f>
        <v>0</v>
      </c>
      <c r="C344" s="9" t="e" cm="1" vm="1">
        <f t="array" aca="1" ref="C344" ca="1">_xlfn._xlws.FILTER(Answers[Text],Questionnaire!C328=Answers[Question])</f>
        <v>#VALUE!</v>
      </c>
      <c r="D344" s="9" t="e" cm="1" vm="2">
        <f t="array" aca="1" ref="D344:D358" ca="1">VLOOKUP(C344:C358,_xlfn._xlws.FILTER(Answers[[Text]:[Outcome]],C328=Answers[Question]),2,0)</f>
        <v>#VALUE!</v>
      </c>
      <c r="F344" s="9" t="e" cm="1" vm="1">
        <f t="array" aca="1" ref="F344" ca="1">_xlfn._xlws.FILTER(Answers[Text],Questionnaire!F328=Answers[Question])</f>
        <v>#VALUE!</v>
      </c>
      <c r="G344" s="9" t="e" cm="1" vm="2">
        <f t="array" aca="1" ref="G344:G358" ca="1">VLOOKUP(F344:F358,_xlfn._xlws.FILTER(Answers[[Text]:[Outcome]],F328=Answers[Question]),2,0)</f>
        <v>#VALUE!</v>
      </c>
      <c r="I344" s="9" t="e" cm="1" vm="1">
        <f t="array" aca="1" ref="I344" ca="1">_xlfn._xlws.FILTER(Answers[Text],Questionnaire!I328=Answers[Question])</f>
        <v>#VALUE!</v>
      </c>
      <c r="J344" s="9" t="e" cm="1" vm="2">
        <f t="array" aca="1" ref="J344:J358" ca="1">VLOOKUP(I344:I358,_xlfn._xlws.FILTER(Answers[[Text]:[Outcome]],I328=Answers[Question]),2,0)</f>
        <v>#VALUE!</v>
      </c>
      <c r="L344" s="9" t="e" cm="1" vm="1">
        <f t="array" aca="1" ref="L344" ca="1">_xlfn._xlws.FILTER(Answers[Text],Questionnaire!L328=Answers[Question])</f>
        <v>#VALUE!</v>
      </c>
      <c r="M344" s="9" t="e" cm="1" vm="2">
        <f t="array" aca="1" ref="M344:M358" ca="1">VLOOKUP(L344:L358,_xlfn._xlws.FILTER(Answers[[Text]:[Outcome]],L328=Answers[Question]),2,0)</f>
        <v>#VALUE!</v>
      </c>
      <c r="O344" s="9" t="e" cm="1" vm="1">
        <f t="array" aca="1" ref="O344" ca="1">_xlfn._xlws.FILTER(Answers[Text],Questionnaire!O328=Answers[Question])</f>
        <v>#VALUE!</v>
      </c>
      <c r="P344" s="9" t="e" cm="1" vm="2">
        <f t="array" aca="1" ref="P344:P358" ca="1">VLOOKUP(O344:O358,_xlfn._xlws.FILTER(Answers[[Text]:[Outcome]],O328=Answers[Question]),2,0)</f>
        <v>#VALUE!</v>
      </c>
    </row>
    <row r="345" spans="1:16" hidden="1" outlineLevel="1" x14ac:dyDescent="0.2">
      <c r="C345" s="9"/>
      <c r="D345" s="9" t="e" vm="1">
        <f ca="1"/>
        <v>#VALUE!</v>
      </c>
      <c r="F345" s="9"/>
      <c r="G345" s="9" t="e" vm="1">
        <f ca="1"/>
        <v>#VALUE!</v>
      </c>
      <c r="I345" s="9"/>
      <c r="J345" s="9" t="e" vm="1">
        <f ca="1"/>
        <v>#VALUE!</v>
      </c>
      <c r="L345" s="9"/>
      <c r="M345" s="9" t="e" vm="1">
        <f ca="1"/>
        <v>#VALUE!</v>
      </c>
      <c r="O345" s="9"/>
      <c r="P345" s="9" t="e" vm="1">
        <f ca="1"/>
        <v>#VALUE!</v>
      </c>
    </row>
    <row r="346" spans="1:16" hidden="1" outlineLevel="1" x14ac:dyDescent="0.2">
      <c r="C346" s="9"/>
      <c r="D346" s="9" t="e" vm="1">
        <f ca="1"/>
        <v>#VALUE!</v>
      </c>
      <c r="F346" s="9"/>
      <c r="G346" s="9" t="e" vm="1">
        <f ca="1"/>
        <v>#VALUE!</v>
      </c>
      <c r="I346" s="9"/>
      <c r="J346" s="9" t="e" vm="1">
        <f ca="1"/>
        <v>#VALUE!</v>
      </c>
      <c r="L346" s="9"/>
      <c r="M346" s="9" t="e" vm="1">
        <f ca="1"/>
        <v>#VALUE!</v>
      </c>
      <c r="O346" s="9"/>
      <c r="P346" s="9" t="e" vm="1">
        <f ca="1"/>
        <v>#VALUE!</v>
      </c>
    </row>
    <row r="347" spans="1:16" hidden="1" outlineLevel="1" x14ac:dyDescent="0.2">
      <c r="C347" s="9"/>
      <c r="D347" s="9" t="e" vm="1">
        <f ca="1"/>
        <v>#VALUE!</v>
      </c>
      <c r="F347" s="9"/>
      <c r="G347" s="9" t="e" vm="1">
        <f ca="1"/>
        <v>#VALUE!</v>
      </c>
      <c r="I347" s="9"/>
      <c r="J347" s="9" t="e" vm="1">
        <f ca="1"/>
        <v>#VALUE!</v>
      </c>
      <c r="L347" s="9"/>
      <c r="M347" s="9" t="e" vm="1">
        <f ca="1"/>
        <v>#VALUE!</v>
      </c>
      <c r="O347" s="9"/>
      <c r="P347" s="9" t="e" vm="1">
        <f ca="1"/>
        <v>#VALUE!</v>
      </c>
    </row>
    <row r="348" spans="1:16" hidden="1" outlineLevel="1" x14ac:dyDescent="0.2">
      <c r="C348" s="9"/>
      <c r="D348" s="9" t="e" vm="1">
        <f ca="1"/>
        <v>#VALUE!</v>
      </c>
      <c r="F348" s="9"/>
      <c r="G348" s="9" t="e" vm="1">
        <f ca="1"/>
        <v>#VALUE!</v>
      </c>
      <c r="I348" s="9"/>
      <c r="J348" s="9" t="e" vm="1">
        <f ca="1"/>
        <v>#VALUE!</v>
      </c>
      <c r="L348" s="9"/>
      <c r="M348" s="9" t="e" vm="1">
        <f ca="1"/>
        <v>#VALUE!</v>
      </c>
      <c r="O348" s="9"/>
      <c r="P348" s="9" t="e" vm="1">
        <f ca="1"/>
        <v>#VALUE!</v>
      </c>
    </row>
    <row r="349" spans="1:16" hidden="1" outlineLevel="1" x14ac:dyDescent="0.2">
      <c r="C349" s="9"/>
      <c r="D349" s="9" t="e" vm="1">
        <f ca="1"/>
        <v>#VALUE!</v>
      </c>
      <c r="F349" s="9"/>
      <c r="G349" s="9" t="e" vm="1">
        <f ca="1"/>
        <v>#VALUE!</v>
      </c>
      <c r="I349" s="9"/>
      <c r="J349" s="9" t="e" vm="1">
        <f ca="1"/>
        <v>#VALUE!</v>
      </c>
      <c r="L349" s="9"/>
      <c r="M349" s="9" t="e" vm="1">
        <f ca="1"/>
        <v>#VALUE!</v>
      </c>
      <c r="O349" s="9"/>
      <c r="P349" s="9" t="e" vm="1">
        <f ca="1"/>
        <v>#VALUE!</v>
      </c>
    </row>
    <row r="350" spans="1:16" hidden="1" outlineLevel="1" x14ac:dyDescent="0.2">
      <c r="C350" s="9"/>
      <c r="D350" s="9" t="e" vm="1">
        <f ca="1"/>
        <v>#VALUE!</v>
      </c>
      <c r="F350" s="9"/>
      <c r="G350" s="9" t="e" vm="1">
        <f ca="1"/>
        <v>#VALUE!</v>
      </c>
      <c r="I350" s="9"/>
      <c r="J350" s="9" t="e" vm="1">
        <f ca="1"/>
        <v>#VALUE!</v>
      </c>
      <c r="L350" s="9"/>
      <c r="M350" s="9" t="e" vm="1">
        <f ca="1"/>
        <v>#VALUE!</v>
      </c>
      <c r="O350" s="9"/>
      <c r="P350" s="9" t="e" vm="1">
        <f ca="1"/>
        <v>#VALUE!</v>
      </c>
    </row>
    <row r="351" spans="1:16" hidden="1" outlineLevel="1" x14ac:dyDescent="0.2">
      <c r="C351" s="9"/>
      <c r="D351" s="9" t="e" vm="1">
        <f ca="1"/>
        <v>#VALUE!</v>
      </c>
      <c r="F351" s="9"/>
      <c r="G351" s="9" t="e" vm="1">
        <f ca="1"/>
        <v>#VALUE!</v>
      </c>
      <c r="I351" s="9"/>
      <c r="J351" s="9" t="e" vm="1">
        <f ca="1"/>
        <v>#VALUE!</v>
      </c>
      <c r="L351" s="9"/>
      <c r="M351" s="9" t="e" vm="1">
        <f ca="1"/>
        <v>#VALUE!</v>
      </c>
      <c r="O351" s="9"/>
      <c r="P351" s="9" t="e" vm="1">
        <f ca="1"/>
        <v>#VALUE!</v>
      </c>
    </row>
    <row r="352" spans="1:16" hidden="1" outlineLevel="1" x14ac:dyDescent="0.2">
      <c r="C352" s="9"/>
      <c r="D352" s="9" t="e" vm="1">
        <f ca="1"/>
        <v>#VALUE!</v>
      </c>
      <c r="F352" s="9"/>
      <c r="G352" s="9" t="e" vm="1">
        <f ca="1"/>
        <v>#VALUE!</v>
      </c>
      <c r="I352" s="9"/>
      <c r="J352" s="9" t="e" vm="1">
        <f ca="1"/>
        <v>#VALUE!</v>
      </c>
      <c r="L352" s="9"/>
      <c r="M352" s="9" t="e" vm="1">
        <f ca="1"/>
        <v>#VALUE!</v>
      </c>
      <c r="O352" s="9"/>
      <c r="P352" s="9" t="e" vm="1">
        <f ca="1"/>
        <v>#VALUE!</v>
      </c>
    </row>
    <row r="353" spans="3:16" hidden="1" outlineLevel="1" x14ac:dyDescent="0.2">
      <c r="C353" s="9"/>
      <c r="D353" s="9" t="e" vm="1">
        <f ca="1"/>
        <v>#VALUE!</v>
      </c>
      <c r="F353" s="9"/>
      <c r="G353" s="9" t="e" vm="1">
        <f ca="1"/>
        <v>#VALUE!</v>
      </c>
      <c r="I353" s="9"/>
      <c r="J353" s="9" t="e" vm="1">
        <f ca="1"/>
        <v>#VALUE!</v>
      </c>
      <c r="L353" s="9"/>
      <c r="M353" s="9" t="e" vm="1">
        <f ca="1"/>
        <v>#VALUE!</v>
      </c>
      <c r="O353" s="9"/>
      <c r="P353" s="9" t="e" vm="1">
        <f ca="1"/>
        <v>#VALUE!</v>
      </c>
    </row>
    <row r="354" spans="3:16" hidden="1" outlineLevel="1" x14ac:dyDescent="0.2">
      <c r="C354" s="9"/>
      <c r="D354" s="9" t="e" vm="1">
        <f ca="1"/>
        <v>#VALUE!</v>
      </c>
      <c r="F354" s="9"/>
      <c r="G354" s="9" t="e" vm="1">
        <f ca="1"/>
        <v>#VALUE!</v>
      </c>
      <c r="I354" s="9"/>
      <c r="J354" s="9" t="e" vm="1">
        <f ca="1"/>
        <v>#VALUE!</v>
      </c>
      <c r="L354" s="9"/>
      <c r="M354" s="9" t="e" vm="1">
        <f ca="1"/>
        <v>#VALUE!</v>
      </c>
      <c r="O354" s="9"/>
      <c r="P354" s="9" t="e" vm="1">
        <f ca="1"/>
        <v>#VALUE!</v>
      </c>
    </row>
    <row r="355" spans="3:16" hidden="1" outlineLevel="1" x14ac:dyDescent="0.2">
      <c r="C355" s="9"/>
      <c r="D355" s="9" t="e" vm="1">
        <f ca="1"/>
        <v>#VALUE!</v>
      </c>
      <c r="F355" s="9"/>
      <c r="G355" s="9" t="e" vm="1">
        <f ca="1"/>
        <v>#VALUE!</v>
      </c>
      <c r="I355" s="9"/>
      <c r="J355" s="9" t="e" vm="1">
        <f ca="1"/>
        <v>#VALUE!</v>
      </c>
      <c r="L355" s="9"/>
      <c r="M355" s="9" t="e" vm="1">
        <f ca="1"/>
        <v>#VALUE!</v>
      </c>
      <c r="O355" s="9"/>
      <c r="P355" s="9" t="e" vm="1">
        <f ca="1"/>
        <v>#VALUE!</v>
      </c>
    </row>
    <row r="356" spans="3:16" hidden="1" outlineLevel="1" x14ac:dyDescent="0.2">
      <c r="C356" s="9"/>
      <c r="D356" s="9" t="e" vm="1">
        <f ca="1"/>
        <v>#VALUE!</v>
      </c>
      <c r="F356" s="9"/>
      <c r="G356" s="9" t="e" vm="1">
        <f ca="1"/>
        <v>#VALUE!</v>
      </c>
      <c r="I356" s="9"/>
      <c r="J356" s="9" t="e" vm="1">
        <f ca="1"/>
        <v>#VALUE!</v>
      </c>
      <c r="L356" s="9"/>
      <c r="M356" s="9" t="e" vm="1">
        <f ca="1"/>
        <v>#VALUE!</v>
      </c>
      <c r="O356" s="9"/>
      <c r="P356" s="9" t="e" vm="1">
        <f ca="1"/>
        <v>#VALUE!</v>
      </c>
    </row>
    <row r="357" spans="3:16" hidden="1" outlineLevel="1" x14ac:dyDescent="0.2">
      <c r="C357" s="9"/>
      <c r="D357" s="9" t="e" vm="1">
        <f ca="1"/>
        <v>#VALUE!</v>
      </c>
      <c r="F357" s="9"/>
      <c r="G357" s="9" t="e" vm="1">
        <f ca="1"/>
        <v>#VALUE!</v>
      </c>
      <c r="I357" s="9"/>
      <c r="J357" s="9" t="e" vm="1">
        <f ca="1"/>
        <v>#VALUE!</v>
      </c>
      <c r="L357" s="9"/>
      <c r="M357" s="9" t="e" vm="1">
        <f ca="1"/>
        <v>#VALUE!</v>
      </c>
      <c r="O357" s="9"/>
      <c r="P357" s="9" t="e" vm="1">
        <f ca="1"/>
        <v>#VALUE!</v>
      </c>
    </row>
    <row r="358" spans="3:16" hidden="1" outlineLevel="1" x14ac:dyDescent="0.2">
      <c r="C358" s="9"/>
      <c r="D358" s="9" t="e" vm="1">
        <f ca="1"/>
        <v>#VALUE!</v>
      </c>
      <c r="F358" s="9"/>
      <c r="G358" s="9" t="e" vm="1">
        <f ca="1"/>
        <v>#VALUE!</v>
      </c>
      <c r="I358" s="9"/>
      <c r="J358" s="9" t="e" vm="1">
        <f ca="1"/>
        <v>#VALUE!</v>
      </c>
      <c r="L358" s="9"/>
      <c r="M358" s="9" t="e" vm="1">
        <f ca="1"/>
        <v>#VALUE!</v>
      </c>
      <c r="O358" s="9"/>
      <c r="P358" s="9" t="e" vm="1">
        <f ca="1"/>
        <v>#VALUE!</v>
      </c>
    </row>
    <row r="359" spans="3:16" collapsed="1" x14ac:dyDescent="0.2"/>
  </sheetData>
  <sheetProtection sheet="1" objects="1" scenarios="1"/>
  <conditionalFormatting sqref="E10:E15 E21:E43 E56:E78 E96:E113 E131:E148 E166:E183 E201:E218 E236:E253 E271:E288 E306:E323 E341:E358 E18 E53 E88 E123 E158 E193 E228 E263 E298 K21:K43 K56:K78 K96:K113 K131:K148 K166:K183 K201:K218 K236:K253 K271:K288 K306:K323 K341:K358 K53 K88 K123 K158 K193 K228 K263 K298">
    <cfRule type="expression" dxfId="136" priority="393">
      <formula>ISERROR(E$11)</formula>
    </cfRule>
  </conditionalFormatting>
  <conditionalFormatting sqref="E45:E50">
    <cfRule type="expression" dxfId="135" priority="369">
      <formula>ISERROR(E$11)</formula>
    </cfRule>
  </conditionalFormatting>
  <conditionalFormatting sqref="F50">
    <cfRule type="expression" dxfId="134" priority="353">
      <formula>LEN(F49)&lt;1</formula>
    </cfRule>
  </conditionalFormatting>
  <conditionalFormatting sqref="I50">
    <cfRule type="expression" dxfId="133" priority="352">
      <formula>LEN(I49)&lt;1</formula>
    </cfRule>
  </conditionalFormatting>
  <conditionalFormatting sqref="E91:E94">
    <cfRule type="expression" dxfId="132" priority="337">
      <formula>ISERROR(E$11)</formula>
    </cfRule>
  </conditionalFormatting>
  <conditionalFormatting sqref="E126:E129">
    <cfRule type="expression" dxfId="131" priority="331">
      <formula>ISERROR(E$11)</formula>
    </cfRule>
  </conditionalFormatting>
  <conditionalFormatting sqref="E95">
    <cfRule type="expression" dxfId="130" priority="291">
      <formula>ISERROR(E$11)</formula>
    </cfRule>
  </conditionalFormatting>
  <conditionalFormatting sqref="E130">
    <cfRule type="expression" dxfId="129" priority="290">
      <formula>ISERROR(E$11)</formula>
    </cfRule>
  </conditionalFormatting>
  <conditionalFormatting sqref="E161:E164">
    <cfRule type="expression" dxfId="128" priority="281">
      <formula>ISERROR(E$11)</formula>
    </cfRule>
  </conditionalFormatting>
  <conditionalFormatting sqref="E165">
    <cfRule type="expression" dxfId="127" priority="277">
      <formula>ISERROR(E$11)</formula>
    </cfRule>
  </conditionalFormatting>
  <conditionalFormatting sqref="E196:E199">
    <cfRule type="expression" dxfId="126" priority="274">
      <formula>ISERROR(E$11)</formula>
    </cfRule>
  </conditionalFormatting>
  <conditionalFormatting sqref="E200">
    <cfRule type="expression" dxfId="125" priority="270">
      <formula>ISERROR(E$11)</formula>
    </cfRule>
  </conditionalFormatting>
  <conditionalFormatting sqref="E231:E234">
    <cfRule type="expression" dxfId="124" priority="267">
      <formula>ISERROR(E$11)</formula>
    </cfRule>
  </conditionalFormatting>
  <conditionalFormatting sqref="E235">
    <cfRule type="expression" dxfId="123" priority="263">
      <formula>ISERROR(E$11)</formula>
    </cfRule>
  </conditionalFormatting>
  <conditionalFormatting sqref="E266:E269">
    <cfRule type="expression" dxfId="122" priority="260">
      <formula>ISERROR(E$11)</formula>
    </cfRule>
  </conditionalFormatting>
  <conditionalFormatting sqref="E270">
    <cfRule type="expression" dxfId="121" priority="256">
      <formula>ISERROR(E$11)</formula>
    </cfRule>
  </conditionalFormatting>
  <conditionalFormatting sqref="E301:E304">
    <cfRule type="expression" dxfId="120" priority="253">
      <formula>ISERROR(E$11)</formula>
    </cfRule>
  </conditionalFormatting>
  <conditionalFormatting sqref="E305">
    <cfRule type="expression" dxfId="119" priority="249">
      <formula>ISERROR(E$11)</formula>
    </cfRule>
  </conditionalFormatting>
  <conditionalFormatting sqref="E336:E339">
    <cfRule type="expression" dxfId="118" priority="246">
      <formula>ISERROR(E$11)</formula>
    </cfRule>
  </conditionalFormatting>
  <conditionalFormatting sqref="E340">
    <cfRule type="expression" dxfId="117" priority="242">
      <formula>ISERROR(E$11)</formula>
    </cfRule>
  </conditionalFormatting>
  <conditionalFormatting sqref="A16:XFD16">
    <cfRule type="expression" dxfId="116" priority="241">
      <formula>LEN(A15)&lt;2</formula>
    </cfRule>
  </conditionalFormatting>
  <conditionalFormatting sqref="I15">
    <cfRule type="expression" dxfId="115" priority="240">
      <formula>LEN(I14)&lt;1</formula>
    </cfRule>
  </conditionalFormatting>
  <conditionalFormatting sqref="E80:E85">
    <cfRule type="expression" dxfId="114" priority="237">
      <formula>ISERROR(E$11)</formula>
    </cfRule>
  </conditionalFormatting>
  <conditionalFormatting sqref="F85">
    <cfRule type="expression" dxfId="113" priority="236">
      <formula>LEN(F84)&lt;1</formula>
    </cfRule>
  </conditionalFormatting>
  <conditionalFormatting sqref="I85">
    <cfRule type="expression" dxfId="112" priority="235">
      <formula>LEN(I84)&lt;1</formula>
    </cfRule>
  </conditionalFormatting>
  <conditionalFormatting sqref="E115:E120">
    <cfRule type="expression" dxfId="111" priority="232">
      <formula>ISERROR(E$11)</formula>
    </cfRule>
  </conditionalFormatting>
  <conditionalFormatting sqref="F120">
    <cfRule type="expression" dxfId="110" priority="231">
      <formula>LEN(F119)&lt;1</formula>
    </cfRule>
  </conditionalFormatting>
  <conditionalFormatting sqref="I120">
    <cfRule type="expression" dxfId="109" priority="230">
      <formula>LEN(I119)&lt;1</formula>
    </cfRule>
  </conditionalFormatting>
  <conditionalFormatting sqref="E150:E155">
    <cfRule type="expression" dxfId="108" priority="227">
      <formula>ISERROR(E$11)</formula>
    </cfRule>
  </conditionalFormatting>
  <conditionalFormatting sqref="F155">
    <cfRule type="expression" dxfId="107" priority="226">
      <formula>LEN(F154)&lt;1</formula>
    </cfRule>
  </conditionalFormatting>
  <conditionalFormatting sqref="I155">
    <cfRule type="expression" dxfId="106" priority="225">
      <formula>LEN(I154)&lt;1</formula>
    </cfRule>
  </conditionalFormatting>
  <conditionalFormatting sqref="E185:E190">
    <cfRule type="expression" dxfId="105" priority="222">
      <formula>ISERROR(E$11)</formula>
    </cfRule>
  </conditionalFormatting>
  <conditionalFormatting sqref="F190">
    <cfRule type="expression" dxfId="104" priority="221">
      <formula>LEN(F189)&lt;1</formula>
    </cfRule>
  </conditionalFormatting>
  <conditionalFormatting sqref="I190">
    <cfRule type="expression" dxfId="103" priority="220">
      <formula>LEN(I189)&lt;1</formula>
    </cfRule>
  </conditionalFormatting>
  <conditionalFormatting sqref="E220:E225">
    <cfRule type="expression" dxfId="102" priority="217">
      <formula>ISERROR(E$11)</formula>
    </cfRule>
  </conditionalFormatting>
  <conditionalFormatting sqref="F225">
    <cfRule type="expression" dxfId="101" priority="216">
      <formula>LEN(F224)&lt;1</formula>
    </cfRule>
  </conditionalFormatting>
  <conditionalFormatting sqref="I225">
    <cfRule type="expression" dxfId="100" priority="215">
      <formula>LEN(I224)&lt;1</formula>
    </cfRule>
  </conditionalFormatting>
  <conditionalFormatting sqref="E255:E260">
    <cfRule type="expression" dxfId="99" priority="212">
      <formula>ISERROR(E$11)</formula>
    </cfRule>
  </conditionalFormatting>
  <conditionalFormatting sqref="F260">
    <cfRule type="expression" dxfId="98" priority="211">
      <formula>LEN(F259)&lt;1</formula>
    </cfRule>
  </conditionalFormatting>
  <conditionalFormatting sqref="I260">
    <cfRule type="expression" dxfId="97" priority="210">
      <formula>LEN(I259)&lt;1</formula>
    </cfRule>
  </conditionalFormatting>
  <conditionalFormatting sqref="E290:E295">
    <cfRule type="expression" dxfId="96" priority="207">
      <formula>ISERROR(E$11)</formula>
    </cfRule>
  </conditionalFormatting>
  <conditionalFormatting sqref="F295">
    <cfRule type="expression" dxfId="95" priority="206">
      <formula>LEN(F294)&lt;1</formula>
    </cfRule>
  </conditionalFormatting>
  <conditionalFormatting sqref="I295">
    <cfRule type="expression" dxfId="94" priority="205">
      <formula>LEN(I294)&lt;1</formula>
    </cfRule>
  </conditionalFormatting>
  <conditionalFormatting sqref="E325:E330 E333">
    <cfRule type="expression" dxfId="93" priority="202">
      <formula>ISERROR(E$11)</formula>
    </cfRule>
  </conditionalFormatting>
  <conditionalFormatting sqref="F330">
    <cfRule type="expression" dxfId="92" priority="201">
      <formula>LEN(F329)&lt;1</formula>
    </cfRule>
  </conditionalFormatting>
  <conditionalFormatting sqref="I330">
    <cfRule type="expression" dxfId="91" priority="200">
      <formula>LEN(I329)&lt;1</formula>
    </cfRule>
  </conditionalFormatting>
  <conditionalFormatting sqref="E45:XFD45 A45:C45 E80:XFD80 A80:C80 A81:XFD85 E115:XFD115 A115:C115 A116:XFD120 A151:XFD155 E150:XFD150 A150:C150 A46:XFD50 A186:XFD190 E185:XFD185 A185:C185 A221:XFD225 E220:XFD220 A220:C220 A256:XFD260 E255:XFD255 A255:C255 A291:XFD295 E290:XFD290 A290:C290 E325:XFD325 A325:C325 A88:XFD114 A53:XFD79 A123:XFD149 A158:XFD184 A193:XFD219 A228:XFD254 A263:XFD289 A298:XFD324 A326:XFD330 A333:XFD360">
    <cfRule type="containsBlanks" dxfId="90" priority="199">
      <formula>LEN(TRIM(A45))=0</formula>
    </cfRule>
  </conditionalFormatting>
  <conditionalFormatting sqref="A85:XFD85 A120:XFD120 A155:XFD155 A190:XFD190 A225:XFD225 A260:XFD260 A295:XFD295 A330:XFD330 A50:XFD50">
    <cfRule type="expression" dxfId="89" priority="197">
      <formula>LEN(A49)&gt;0</formula>
    </cfRule>
  </conditionalFormatting>
  <conditionalFormatting sqref="K45:K50">
    <cfRule type="expression" dxfId="88" priority="195">
      <formula>ISERROR(K$11)</formula>
    </cfRule>
  </conditionalFormatting>
  <conditionalFormatting sqref="K91:K94">
    <cfRule type="expression" dxfId="87" priority="192">
      <formula>ISERROR(K$11)</formula>
    </cfRule>
  </conditionalFormatting>
  <conditionalFormatting sqref="K126:K129">
    <cfRule type="expression" dxfId="86" priority="191">
      <formula>ISERROR(K$11)</formula>
    </cfRule>
  </conditionalFormatting>
  <conditionalFormatting sqref="K95">
    <cfRule type="expression" dxfId="85" priority="190">
      <formula>ISERROR(K$11)</formula>
    </cfRule>
  </conditionalFormatting>
  <conditionalFormatting sqref="K130">
    <cfRule type="expression" dxfId="84" priority="189">
      <formula>ISERROR(K$11)</formula>
    </cfRule>
  </conditionalFormatting>
  <conditionalFormatting sqref="K161:K164">
    <cfRule type="expression" dxfId="83" priority="188">
      <formula>ISERROR(K$11)</formula>
    </cfRule>
  </conditionalFormatting>
  <conditionalFormatting sqref="K165">
    <cfRule type="expression" dxfId="82" priority="187">
      <formula>ISERROR(K$11)</formula>
    </cfRule>
  </conditionalFormatting>
  <conditionalFormatting sqref="K196:K199">
    <cfRule type="expression" dxfId="81" priority="186">
      <formula>ISERROR(K$11)</formula>
    </cfRule>
  </conditionalFormatting>
  <conditionalFormatting sqref="K200">
    <cfRule type="expression" dxfId="80" priority="185">
      <formula>ISERROR(K$11)</formula>
    </cfRule>
  </conditionalFormatting>
  <conditionalFormatting sqref="K231:K234">
    <cfRule type="expression" dxfId="79" priority="184">
      <formula>ISERROR(K$11)</formula>
    </cfRule>
  </conditionalFormatting>
  <conditionalFormatting sqref="K235">
    <cfRule type="expression" dxfId="78" priority="183">
      <formula>ISERROR(K$11)</formula>
    </cfRule>
  </conditionalFormatting>
  <conditionalFormatting sqref="K266:K269">
    <cfRule type="expression" dxfId="77" priority="182">
      <formula>ISERROR(K$11)</formula>
    </cfRule>
  </conditionalFormatting>
  <conditionalFormatting sqref="K270">
    <cfRule type="expression" dxfId="76" priority="181">
      <formula>ISERROR(K$11)</formula>
    </cfRule>
  </conditionalFormatting>
  <conditionalFormatting sqref="K301:K304">
    <cfRule type="expression" dxfId="75" priority="180">
      <formula>ISERROR(K$11)</formula>
    </cfRule>
  </conditionalFormatting>
  <conditionalFormatting sqref="K305">
    <cfRule type="expression" dxfId="74" priority="179">
      <formula>ISERROR(K$11)</formula>
    </cfRule>
  </conditionalFormatting>
  <conditionalFormatting sqref="K336:K339">
    <cfRule type="expression" dxfId="73" priority="178">
      <formula>ISERROR(K$11)</formula>
    </cfRule>
  </conditionalFormatting>
  <conditionalFormatting sqref="K340">
    <cfRule type="expression" dxfId="72" priority="177">
      <formula>ISERROR(K$11)</formula>
    </cfRule>
  </conditionalFormatting>
  <conditionalFormatting sqref="K80:K85">
    <cfRule type="expression" dxfId="71" priority="174">
      <formula>ISERROR(K$11)</formula>
    </cfRule>
  </conditionalFormatting>
  <conditionalFormatting sqref="K115:K120">
    <cfRule type="expression" dxfId="70" priority="171">
      <formula>ISERROR(K$11)</formula>
    </cfRule>
  </conditionalFormatting>
  <conditionalFormatting sqref="K150:K155">
    <cfRule type="expression" dxfId="69" priority="168">
      <formula>ISERROR(K$11)</formula>
    </cfRule>
  </conditionalFormatting>
  <conditionalFormatting sqref="K185:K190">
    <cfRule type="expression" dxfId="68" priority="165">
      <formula>ISERROR(K$11)</formula>
    </cfRule>
  </conditionalFormatting>
  <conditionalFormatting sqref="K220:K225">
    <cfRule type="expression" dxfId="67" priority="162">
      <formula>ISERROR(K$11)</formula>
    </cfRule>
  </conditionalFormatting>
  <conditionalFormatting sqref="K255:K260">
    <cfRule type="expression" dxfId="66" priority="159">
      <formula>ISERROR(K$11)</formula>
    </cfRule>
  </conditionalFormatting>
  <conditionalFormatting sqref="K290:K295">
    <cfRule type="expression" dxfId="65" priority="156">
      <formula>ISERROR(K$11)</formula>
    </cfRule>
  </conditionalFormatting>
  <conditionalFormatting sqref="K325:K330 K333">
    <cfRule type="expression" dxfId="64" priority="153">
      <formula>ISERROR(K$11)</formula>
    </cfRule>
  </conditionalFormatting>
  <conditionalFormatting sqref="L50">
    <cfRule type="expression" dxfId="63" priority="150">
      <formula>LEN(L49)&lt;1</formula>
    </cfRule>
  </conditionalFormatting>
  <conditionalFormatting sqref="L15">
    <cfRule type="expression" dxfId="62" priority="149">
      <formula>LEN(L14)&lt;1</formula>
    </cfRule>
  </conditionalFormatting>
  <conditionalFormatting sqref="L85">
    <cfRule type="expression" dxfId="61" priority="148">
      <formula>LEN(L84)&lt;1</formula>
    </cfRule>
  </conditionalFormatting>
  <conditionalFormatting sqref="L120">
    <cfRule type="expression" dxfId="60" priority="147">
      <formula>LEN(L119)&lt;1</formula>
    </cfRule>
  </conditionalFormatting>
  <conditionalFormatting sqref="L155">
    <cfRule type="expression" dxfId="59" priority="146">
      <formula>LEN(L154)&lt;1</formula>
    </cfRule>
  </conditionalFormatting>
  <conditionalFormatting sqref="L190">
    <cfRule type="expression" dxfId="58" priority="145">
      <formula>LEN(L189)&lt;1</formula>
    </cfRule>
  </conditionalFormatting>
  <conditionalFormatting sqref="L225">
    <cfRule type="expression" dxfId="57" priority="144">
      <formula>LEN(L224)&lt;1</formula>
    </cfRule>
  </conditionalFormatting>
  <conditionalFormatting sqref="L260">
    <cfRule type="expression" dxfId="56" priority="143">
      <formula>LEN(L259)&lt;1</formula>
    </cfRule>
  </conditionalFormatting>
  <conditionalFormatting sqref="L295">
    <cfRule type="expression" dxfId="55" priority="142">
      <formula>LEN(L294)&lt;1</formula>
    </cfRule>
  </conditionalFormatting>
  <conditionalFormatting sqref="L330">
    <cfRule type="expression" dxfId="54" priority="141">
      <formula>LEN(L329)&lt;1</formula>
    </cfRule>
  </conditionalFormatting>
  <conditionalFormatting sqref="O50">
    <cfRule type="expression" dxfId="53" priority="140">
      <formula>LEN(O49)&lt;1</formula>
    </cfRule>
  </conditionalFormatting>
  <conditionalFormatting sqref="O15">
    <cfRule type="expression" dxfId="52" priority="139">
      <formula>LEN(O14)&lt;1</formula>
    </cfRule>
  </conditionalFormatting>
  <conditionalFormatting sqref="O85">
    <cfRule type="expression" dxfId="51" priority="138">
      <formula>LEN(O84)&lt;1</formula>
    </cfRule>
  </conditionalFormatting>
  <conditionalFormatting sqref="O120">
    <cfRule type="expression" dxfId="50" priority="137">
      <formula>LEN(O119)&lt;1</formula>
    </cfRule>
  </conditionalFormatting>
  <conditionalFormatting sqref="O155">
    <cfRule type="expression" dxfId="49" priority="136">
      <formula>LEN(O154)&lt;1</formula>
    </cfRule>
  </conditionalFormatting>
  <conditionalFormatting sqref="O190">
    <cfRule type="expression" dxfId="48" priority="135">
      <formula>LEN(O189)&lt;1</formula>
    </cfRule>
  </conditionalFormatting>
  <conditionalFormatting sqref="O225">
    <cfRule type="expression" dxfId="47" priority="134">
      <formula>LEN(O224)&lt;1</formula>
    </cfRule>
  </conditionalFormatting>
  <conditionalFormatting sqref="O260">
    <cfRule type="expression" dxfId="46" priority="133">
      <formula>LEN(O259)&lt;1</formula>
    </cfRule>
  </conditionalFormatting>
  <conditionalFormatting sqref="O295">
    <cfRule type="expression" dxfId="45" priority="132">
      <formula>LEN(O294)&lt;1</formula>
    </cfRule>
  </conditionalFormatting>
  <conditionalFormatting sqref="O330">
    <cfRule type="expression" dxfId="44" priority="131">
      <formula>LEN(O329)&lt;1</formula>
    </cfRule>
  </conditionalFormatting>
  <conditionalFormatting sqref="C90 C55 C125 C160 C195 C230 C265 C300 C335 C20">
    <cfRule type="containsText" dxfId="43" priority="394" operator="containsText" text="not eligible">
      <formula>NOT(ISERROR(SEARCH("not eligible",C20)))</formula>
    </cfRule>
    <cfRule type="containsText" dxfId="42" priority="395" operator="containsText" text="Valid">
      <formula>NOT(ISERROR(SEARCH("Valid",C20)))</formula>
    </cfRule>
  </conditionalFormatting>
  <conditionalFormatting sqref="C20">
    <cfRule type="containsBlanks" dxfId="41" priority="31">
      <formula>LEN(TRIM(C20))=0</formula>
    </cfRule>
  </conditionalFormatting>
  <conditionalFormatting sqref="C10">
    <cfRule type="containsText" dxfId="40" priority="30" operator="containsText" text="Please select a product">
      <formula>NOT(ISERROR(SEARCH("Please select a product",C10)))</formula>
    </cfRule>
  </conditionalFormatting>
  <conditionalFormatting sqref="C20">
    <cfRule type="containsBlanks" dxfId="39" priority="29">
      <formula>LEN(TRIM(C20))=0</formula>
    </cfRule>
  </conditionalFormatting>
  <conditionalFormatting sqref="C14">
    <cfRule type="containsBlanks" dxfId="38" priority="27">
      <formula>LEN(TRIM(C14))=0</formula>
    </cfRule>
  </conditionalFormatting>
  <conditionalFormatting sqref="A17:XFD17">
    <cfRule type="expression" dxfId="37" priority="20">
      <formula>LEN(A15)&lt;2</formula>
    </cfRule>
  </conditionalFormatting>
  <conditionalFormatting sqref="A51:XFD51">
    <cfRule type="expression" dxfId="36" priority="19">
      <formula>LEN(A50)&lt;2</formula>
    </cfRule>
  </conditionalFormatting>
  <conditionalFormatting sqref="A52:XFD52">
    <cfRule type="expression" dxfId="35" priority="18">
      <formula>LEN(A50)&lt;2</formula>
    </cfRule>
  </conditionalFormatting>
  <conditionalFormatting sqref="A86:XFD86">
    <cfRule type="expression" dxfId="34" priority="17">
      <formula>LEN(A85)&lt;2</formula>
    </cfRule>
  </conditionalFormatting>
  <conditionalFormatting sqref="A87:XFD87">
    <cfRule type="expression" dxfId="33" priority="16">
      <formula>LEN(A85)&lt;2</formula>
    </cfRule>
  </conditionalFormatting>
  <conditionalFormatting sqref="A121:XFD121">
    <cfRule type="expression" dxfId="32" priority="15">
      <formula>LEN(A120)&lt;2</formula>
    </cfRule>
  </conditionalFormatting>
  <conditionalFormatting sqref="A122:XFD122">
    <cfRule type="expression" dxfId="31" priority="14">
      <formula>LEN(A120)&lt;2</formula>
    </cfRule>
  </conditionalFormatting>
  <conditionalFormatting sqref="A156:XFD156">
    <cfRule type="expression" dxfId="30" priority="13">
      <formula>LEN(A155)&lt;2</formula>
    </cfRule>
  </conditionalFormatting>
  <conditionalFormatting sqref="A157:XFD157">
    <cfRule type="expression" dxfId="29" priority="12">
      <formula>LEN(A155)&lt;2</formula>
    </cfRule>
  </conditionalFormatting>
  <conditionalFormatting sqref="A191:XFD191">
    <cfRule type="expression" dxfId="28" priority="11">
      <formula>LEN(A190)&lt;2</formula>
    </cfRule>
  </conditionalFormatting>
  <conditionalFormatting sqref="A192:XFD192">
    <cfRule type="expression" dxfId="27" priority="10">
      <formula>LEN(A190)&lt;2</formula>
    </cfRule>
  </conditionalFormatting>
  <conditionalFormatting sqref="A226:XFD226">
    <cfRule type="expression" dxfId="26" priority="9">
      <formula>LEN(A225)&lt;2</formula>
    </cfRule>
  </conditionalFormatting>
  <conditionalFormatting sqref="A227:XFD227">
    <cfRule type="expression" dxfId="25" priority="8">
      <formula>LEN(A225)&lt;2</formula>
    </cfRule>
  </conditionalFormatting>
  <conditionalFormatting sqref="A261:XFD261">
    <cfRule type="expression" dxfId="24" priority="7">
      <formula>LEN(A260)&lt;2</formula>
    </cfRule>
  </conditionalFormatting>
  <conditionalFormatting sqref="A262:XFD262">
    <cfRule type="expression" dxfId="23" priority="6">
      <formula>LEN(A260)&lt;2</formula>
    </cfRule>
  </conditionalFormatting>
  <conditionalFormatting sqref="A296:XFD296">
    <cfRule type="expression" dxfId="22" priority="5">
      <formula>LEN(A295)&lt;2</formula>
    </cfRule>
  </conditionalFormatting>
  <conditionalFormatting sqref="A297:XFD297">
    <cfRule type="expression" dxfId="21" priority="4">
      <formula>LEN(A295)&lt;2</formula>
    </cfRule>
  </conditionalFormatting>
  <conditionalFormatting sqref="A331:XFD331">
    <cfRule type="expression" dxfId="20" priority="3">
      <formula>LEN(A330)&lt;2</formula>
    </cfRule>
  </conditionalFormatting>
  <conditionalFormatting sqref="A332:XFD332">
    <cfRule type="expression" dxfId="19" priority="2">
      <formula>LEN(A330)&lt;2</formula>
    </cfRule>
  </conditionalFormatting>
  <conditionalFormatting sqref="F15">
    <cfRule type="expression" dxfId="18" priority="1">
      <formula>LEN(F14)&lt;1</formula>
    </cfRule>
  </conditionalFormatting>
  <dataValidations count="2">
    <dataValidation type="list" allowBlank="1" showInputMessage="1" showErrorMessage="1" sqref="C330 F330 I330 L330 O190 F15 C15 O15 I15 L15 C50 O50 F50 I50 L50 O85 C85 F85 I85 L85 O120 C120 F120 I120 L120 C155 F155 I155 L155 O295 C190 F190 I190 L190 O155 O225 C225 F225 I225 L225 C260 F260 I260 L260 O260 C295 F295 I295 L295 O330" xr:uid="{F9AF6113-C266-4D5C-A6B4-37DDA4EE7DDB}">
      <formula1>OFFSET(C28,1,0,D27,1)</formula1>
    </dataValidation>
    <dataValidation type="list" showInputMessage="1" showErrorMessage="1" sqref="C4" xr:uid="{9AEF39EC-B358-44B1-930F-52110F85BB0F}">
      <formula1>Category_list</formula1>
    </dataValidation>
  </dataValidations>
  <pageMargins left="0.7" right="0.7" top="0.75" bottom="0.75" header="0.3" footer="0.3"/>
  <pageSetup orientation="portrait" horizont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B29467AF-E80E-4F92-B3D8-155920924478}">
          <x14:formula1>
            <xm:f>OFFSET(filter_start,1,0,COUNTA(Data!AI:AI)-1,1)</xm:f>
          </x14:formula1>
          <xm:sqref>C7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80DFD-2936-4997-87C7-FA7695124B43}">
  <dimension ref="A1:K24"/>
  <sheetViews>
    <sheetView showGridLines="0" workbookViewId="0">
      <selection activeCell="B14" sqref="B14"/>
    </sheetView>
  </sheetViews>
  <sheetFormatPr baseColWidth="10" defaultColWidth="8.83203125" defaultRowHeight="15" x14ac:dyDescent="0.2"/>
  <cols>
    <col min="1" max="1" width="27.33203125" style="29" customWidth="1"/>
    <col min="2" max="2" width="35.6640625" customWidth="1"/>
    <col min="3" max="3" width="12.33203125" bestFit="1" customWidth="1"/>
    <col min="10" max="10" width="3.33203125" customWidth="1"/>
    <col min="11" max="11" width="5.1640625" customWidth="1"/>
  </cols>
  <sheetData>
    <row r="1" spans="1:11" ht="21" thickBot="1" x14ac:dyDescent="0.3">
      <c r="A1" s="28" t="s">
        <v>518</v>
      </c>
      <c r="B1" s="2"/>
    </row>
    <row r="2" spans="1:11" ht="16" thickTop="1" x14ac:dyDescent="0.2">
      <c r="A2" s="29" t="s">
        <v>954</v>
      </c>
    </row>
    <row r="3" spans="1:11" x14ac:dyDescent="0.2">
      <c r="A3" s="32" t="s">
        <v>520</v>
      </c>
    </row>
    <row r="4" spans="1:11" x14ac:dyDescent="0.2">
      <c r="A4" s="33" t="s">
        <v>521</v>
      </c>
    </row>
    <row r="6" spans="1:11" ht="14.75" customHeight="1" x14ac:dyDescent="0.2">
      <c r="A6" s="29" t="s">
        <v>483</v>
      </c>
      <c r="B6" s="3"/>
      <c r="C6" s="69" t="s">
        <v>955</v>
      </c>
      <c r="D6" s="70"/>
      <c r="E6" s="70"/>
      <c r="F6" s="70"/>
      <c r="G6" s="70"/>
      <c r="H6" s="70"/>
      <c r="I6" s="70"/>
      <c r="J6" s="70"/>
      <c r="K6" s="70"/>
    </row>
    <row r="7" spans="1:11" x14ac:dyDescent="0.2">
      <c r="A7" s="29" t="s">
        <v>476</v>
      </c>
      <c r="B7" s="3"/>
      <c r="C7" s="69"/>
      <c r="D7" s="70"/>
      <c r="E7" s="70"/>
      <c r="F7" s="70"/>
      <c r="G7" s="70"/>
      <c r="H7" s="70"/>
      <c r="I7" s="70"/>
      <c r="J7" s="70"/>
      <c r="K7" s="70"/>
    </row>
    <row r="8" spans="1:11" x14ac:dyDescent="0.2">
      <c r="A8" s="29" t="s">
        <v>477</v>
      </c>
      <c r="B8" s="68"/>
    </row>
    <row r="9" spans="1:11" x14ac:dyDescent="0.2">
      <c r="A9" s="30" t="s">
        <v>478</v>
      </c>
      <c r="B9" s="68"/>
    </row>
    <row r="10" spans="1:11" x14ac:dyDescent="0.2">
      <c r="B10" s="68"/>
    </row>
    <row r="12" spans="1:11" x14ac:dyDescent="0.2">
      <c r="A12" s="29" t="s">
        <v>490</v>
      </c>
      <c r="B12" s="27"/>
      <c r="C12" t="s">
        <v>479</v>
      </c>
    </row>
    <row r="13" spans="1:11" x14ac:dyDescent="0.2">
      <c r="A13" s="29" t="s">
        <v>488</v>
      </c>
      <c r="B13" s="27"/>
      <c r="C13" t="s">
        <v>480</v>
      </c>
    </row>
    <row r="14" spans="1:11" ht="29" customHeight="1" x14ac:dyDescent="0.2">
      <c r="A14" s="30" t="s">
        <v>481</v>
      </c>
      <c r="B14" s="27"/>
    </row>
    <row r="15" spans="1:11" x14ac:dyDescent="0.2">
      <c r="A15" s="29" t="s">
        <v>489</v>
      </c>
      <c r="B15" s="27"/>
    </row>
    <row r="16" spans="1:11" x14ac:dyDescent="0.2">
      <c r="A16" s="30" t="s">
        <v>484</v>
      </c>
      <c r="B16" s="27"/>
    </row>
    <row r="17" spans="1:2" x14ac:dyDescent="0.2">
      <c r="B17" s="31" t="s">
        <v>485</v>
      </c>
    </row>
    <row r="19" spans="1:2" x14ac:dyDescent="0.2">
      <c r="A19" s="29" t="s">
        <v>491</v>
      </c>
      <c r="B19" s="27"/>
    </row>
    <row r="20" spans="1:2" x14ac:dyDescent="0.2">
      <c r="A20" s="29" t="s">
        <v>488</v>
      </c>
      <c r="B20" s="27"/>
    </row>
    <row r="21" spans="1:2" ht="30" customHeight="1" x14ac:dyDescent="0.2">
      <c r="A21" s="30" t="s">
        <v>481</v>
      </c>
      <c r="B21" s="27"/>
    </row>
    <row r="22" spans="1:2" x14ac:dyDescent="0.2">
      <c r="A22" s="29" t="s">
        <v>489</v>
      </c>
      <c r="B22" s="27"/>
    </row>
    <row r="23" spans="1:2" ht="30.5" customHeight="1" x14ac:dyDescent="0.2">
      <c r="A23" s="30" t="s">
        <v>484</v>
      </c>
      <c r="B23" s="27"/>
    </row>
    <row r="24" spans="1:2" x14ac:dyDescent="0.2">
      <c r="B24" s="31" t="s">
        <v>486</v>
      </c>
    </row>
  </sheetData>
  <mergeCells count="2">
    <mergeCell ref="B8:B10"/>
    <mergeCell ref="C6:K7"/>
  </mergeCells>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DBC0-E688-4536-A708-18BF437C4A85}">
  <dimension ref="A3:F66"/>
  <sheetViews>
    <sheetView workbookViewId="0">
      <selection activeCell="M8" sqref="M8"/>
    </sheetView>
  </sheetViews>
  <sheetFormatPr baseColWidth="10" defaultColWidth="8.83203125" defaultRowHeight="15" x14ac:dyDescent="0.2"/>
  <cols>
    <col min="1" max="1" width="41.6640625" bestFit="1" customWidth="1"/>
    <col min="2" max="2" width="15.83203125" bestFit="1" customWidth="1"/>
    <col min="4" max="6" width="5.1640625" customWidth="1"/>
  </cols>
  <sheetData>
    <row r="3" spans="1:6" ht="103" x14ac:dyDescent="0.2">
      <c r="A3" s="20" t="s">
        <v>224</v>
      </c>
      <c r="B3" t="s">
        <v>916</v>
      </c>
      <c r="D3" s="47" t="s">
        <v>917</v>
      </c>
      <c r="E3" s="47" t="s">
        <v>918</v>
      </c>
      <c r="F3" s="47" t="s">
        <v>919</v>
      </c>
    </row>
    <row r="4" spans="1:6" x14ac:dyDescent="0.2">
      <c r="A4" s="11" t="s">
        <v>339</v>
      </c>
      <c r="B4">
        <v>4</v>
      </c>
      <c r="D4">
        <v>1</v>
      </c>
      <c r="E4">
        <f>COUNTIF($B$4:$B$65,D4)</f>
        <v>0</v>
      </c>
      <c r="F4" s="46">
        <f>E4/SUM($E$4:$E$10)</f>
        <v>0</v>
      </c>
    </row>
    <row r="5" spans="1:6" x14ac:dyDescent="0.2">
      <c r="A5" s="11" t="s">
        <v>496</v>
      </c>
      <c r="B5">
        <v>2</v>
      </c>
      <c r="D5">
        <v>2</v>
      </c>
      <c r="E5">
        <f t="shared" ref="E5:E10" si="0">COUNTIF($B$4:$B$65,D5)</f>
        <v>41</v>
      </c>
      <c r="F5" s="46">
        <f t="shared" ref="F5:F10" si="1">E5/SUM($E$4:$E$10)</f>
        <v>0.67213114754098358</v>
      </c>
    </row>
    <row r="6" spans="1:6" x14ac:dyDescent="0.2">
      <c r="A6" s="11" t="s">
        <v>440</v>
      </c>
      <c r="B6">
        <v>2</v>
      </c>
      <c r="D6">
        <v>3</v>
      </c>
      <c r="E6">
        <f t="shared" si="0"/>
        <v>5</v>
      </c>
      <c r="F6" s="46">
        <f t="shared" si="1"/>
        <v>8.1967213114754092E-2</v>
      </c>
    </row>
    <row r="7" spans="1:6" x14ac:dyDescent="0.2">
      <c r="A7" s="11" t="s">
        <v>419</v>
      </c>
      <c r="B7">
        <v>2</v>
      </c>
      <c r="D7">
        <v>4</v>
      </c>
      <c r="E7">
        <f t="shared" si="0"/>
        <v>11</v>
      </c>
      <c r="F7" s="46">
        <f t="shared" si="1"/>
        <v>0.18032786885245902</v>
      </c>
    </row>
    <row r="8" spans="1:6" x14ac:dyDescent="0.2">
      <c r="A8" s="11" t="s">
        <v>28</v>
      </c>
      <c r="B8">
        <v>2</v>
      </c>
      <c r="D8">
        <v>5</v>
      </c>
      <c r="E8">
        <f t="shared" si="0"/>
        <v>1</v>
      </c>
      <c r="F8" s="46">
        <f t="shared" si="1"/>
        <v>1.6393442622950821E-2</v>
      </c>
    </row>
    <row r="9" spans="1:6" x14ac:dyDescent="0.2">
      <c r="A9" s="11" t="s">
        <v>120</v>
      </c>
      <c r="B9">
        <v>2</v>
      </c>
      <c r="D9">
        <v>6</v>
      </c>
      <c r="E9">
        <f t="shared" si="0"/>
        <v>2</v>
      </c>
      <c r="F9" s="46">
        <f t="shared" si="1"/>
        <v>3.2786885245901641E-2</v>
      </c>
    </row>
    <row r="10" spans="1:6" x14ac:dyDescent="0.2">
      <c r="A10" s="11" t="s">
        <v>116</v>
      </c>
      <c r="B10">
        <v>2</v>
      </c>
      <c r="D10">
        <v>7</v>
      </c>
      <c r="E10">
        <f t="shared" si="0"/>
        <v>1</v>
      </c>
      <c r="F10" s="46">
        <f t="shared" si="1"/>
        <v>1.6393442622950821E-2</v>
      </c>
    </row>
    <row r="11" spans="1:6" x14ac:dyDescent="0.2">
      <c r="A11" s="11" t="s">
        <v>114</v>
      </c>
      <c r="B11">
        <v>2</v>
      </c>
    </row>
    <row r="12" spans="1:6" x14ac:dyDescent="0.2">
      <c r="A12" s="11" t="s">
        <v>112</v>
      </c>
      <c r="B12">
        <v>2</v>
      </c>
    </row>
    <row r="13" spans="1:6" x14ac:dyDescent="0.2">
      <c r="A13" s="11" t="s">
        <v>98</v>
      </c>
      <c r="B13">
        <v>4</v>
      </c>
    </row>
    <row r="14" spans="1:6" x14ac:dyDescent="0.2">
      <c r="A14" s="11" t="s">
        <v>106</v>
      </c>
      <c r="B14">
        <v>3</v>
      </c>
    </row>
    <row r="15" spans="1:6" x14ac:dyDescent="0.2">
      <c r="A15" s="11" t="s">
        <v>124</v>
      </c>
      <c r="B15">
        <v>2</v>
      </c>
    </row>
    <row r="16" spans="1:6" x14ac:dyDescent="0.2">
      <c r="A16" s="11" t="s">
        <v>449</v>
      </c>
      <c r="B16">
        <v>2</v>
      </c>
    </row>
    <row r="17" spans="1:2" x14ac:dyDescent="0.2">
      <c r="A17" s="11" t="s">
        <v>8</v>
      </c>
      <c r="B17">
        <v>7</v>
      </c>
    </row>
    <row r="18" spans="1:2" x14ac:dyDescent="0.2">
      <c r="A18" s="11" t="s">
        <v>151</v>
      </c>
      <c r="B18">
        <v>2</v>
      </c>
    </row>
    <row r="19" spans="1:2" x14ac:dyDescent="0.2">
      <c r="A19" s="11" t="s">
        <v>84</v>
      </c>
      <c r="B19">
        <v>4</v>
      </c>
    </row>
    <row r="20" spans="1:2" x14ac:dyDescent="0.2">
      <c r="A20" s="11" t="s">
        <v>441</v>
      </c>
      <c r="B20">
        <v>3</v>
      </c>
    </row>
    <row r="21" spans="1:2" x14ac:dyDescent="0.2">
      <c r="A21" s="11" t="s">
        <v>297</v>
      </c>
      <c r="B21">
        <v>2</v>
      </c>
    </row>
    <row r="22" spans="1:2" x14ac:dyDescent="0.2">
      <c r="A22" s="11" t="s">
        <v>291</v>
      </c>
      <c r="B22">
        <v>5</v>
      </c>
    </row>
    <row r="23" spans="1:2" x14ac:dyDescent="0.2">
      <c r="A23" s="11" t="s">
        <v>290</v>
      </c>
      <c r="B23">
        <v>2</v>
      </c>
    </row>
    <row r="24" spans="1:2" x14ac:dyDescent="0.2">
      <c r="A24" s="11" t="s">
        <v>9</v>
      </c>
      <c r="B24">
        <v>4</v>
      </c>
    </row>
    <row r="25" spans="1:2" x14ac:dyDescent="0.2">
      <c r="A25" s="11" t="s">
        <v>301</v>
      </c>
      <c r="B25">
        <v>2</v>
      </c>
    </row>
    <row r="26" spans="1:2" x14ac:dyDescent="0.2">
      <c r="A26" s="11" t="s">
        <v>461</v>
      </c>
      <c r="B26">
        <v>4</v>
      </c>
    </row>
    <row r="27" spans="1:2" x14ac:dyDescent="0.2">
      <c r="A27" s="11" t="s">
        <v>101</v>
      </c>
      <c r="B27">
        <v>4</v>
      </c>
    </row>
    <row r="28" spans="1:2" x14ac:dyDescent="0.2">
      <c r="A28" s="11" t="s">
        <v>156</v>
      </c>
      <c r="B28">
        <v>2</v>
      </c>
    </row>
    <row r="29" spans="1:2" x14ac:dyDescent="0.2">
      <c r="A29" s="11" t="s">
        <v>324</v>
      </c>
      <c r="B29">
        <v>6</v>
      </c>
    </row>
    <row r="30" spans="1:2" x14ac:dyDescent="0.2">
      <c r="A30" s="11" t="s">
        <v>88</v>
      </c>
      <c r="B30">
        <v>2</v>
      </c>
    </row>
    <row r="31" spans="1:2" x14ac:dyDescent="0.2">
      <c r="A31" s="11" t="s">
        <v>182</v>
      </c>
      <c r="B31">
        <v>2</v>
      </c>
    </row>
    <row r="32" spans="1:2" x14ac:dyDescent="0.2">
      <c r="A32" s="11" t="s">
        <v>349</v>
      </c>
      <c r="B32">
        <v>4</v>
      </c>
    </row>
    <row r="33" spans="1:2" x14ac:dyDescent="0.2">
      <c r="A33" s="11" t="s">
        <v>122</v>
      </c>
      <c r="B33">
        <v>2</v>
      </c>
    </row>
    <row r="34" spans="1:2" x14ac:dyDescent="0.2">
      <c r="A34" s="11" t="s">
        <v>15</v>
      </c>
      <c r="B34">
        <v>2</v>
      </c>
    </row>
    <row r="35" spans="1:2" x14ac:dyDescent="0.2">
      <c r="A35" s="11" t="s">
        <v>428</v>
      </c>
      <c r="B35">
        <v>3</v>
      </c>
    </row>
    <row r="36" spans="1:2" x14ac:dyDescent="0.2">
      <c r="A36" s="11" t="s">
        <v>270</v>
      </c>
      <c r="B36">
        <v>4</v>
      </c>
    </row>
    <row r="37" spans="1:2" x14ac:dyDescent="0.2">
      <c r="A37" s="11" t="s">
        <v>273</v>
      </c>
      <c r="B37">
        <v>4</v>
      </c>
    </row>
    <row r="38" spans="1:2" x14ac:dyDescent="0.2">
      <c r="A38" s="11" t="s">
        <v>334</v>
      </c>
      <c r="B38">
        <v>4</v>
      </c>
    </row>
    <row r="39" spans="1:2" x14ac:dyDescent="0.2">
      <c r="A39" s="11" t="s">
        <v>331</v>
      </c>
      <c r="B39">
        <v>2</v>
      </c>
    </row>
    <row r="40" spans="1:2" x14ac:dyDescent="0.2">
      <c r="A40" s="11" t="s">
        <v>358</v>
      </c>
      <c r="B40">
        <v>2</v>
      </c>
    </row>
    <row r="41" spans="1:2" x14ac:dyDescent="0.2">
      <c r="A41" s="11" t="s">
        <v>442</v>
      </c>
      <c r="B41">
        <v>2</v>
      </c>
    </row>
    <row r="42" spans="1:2" x14ac:dyDescent="0.2">
      <c r="A42" s="11" t="s">
        <v>149</v>
      </c>
      <c r="B42">
        <v>2</v>
      </c>
    </row>
    <row r="43" spans="1:2" x14ac:dyDescent="0.2">
      <c r="A43" s="11" t="s">
        <v>26</v>
      </c>
      <c r="B43">
        <v>2</v>
      </c>
    </row>
    <row r="44" spans="1:2" x14ac:dyDescent="0.2">
      <c r="A44" s="11" t="s">
        <v>289</v>
      </c>
      <c r="B44">
        <v>4</v>
      </c>
    </row>
    <row r="45" spans="1:2" x14ac:dyDescent="0.2">
      <c r="A45" s="11" t="s">
        <v>187</v>
      </c>
      <c r="B45">
        <v>2</v>
      </c>
    </row>
    <row r="46" spans="1:2" x14ac:dyDescent="0.2">
      <c r="A46" s="11" t="s">
        <v>132</v>
      </c>
      <c r="B46">
        <v>2</v>
      </c>
    </row>
    <row r="47" spans="1:2" x14ac:dyDescent="0.2">
      <c r="A47" s="11" t="s">
        <v>185</v>
      </c>
      <c r="B47">
        <v>2</v>
      </c>
    </row>
    <row r="48" spans="1:2" x14ac:dyDescent="0.2">
      <c r="A48" s="11" t="s">
        <v>261</v>
      </c>
      <c r="B48">
        <v>3</v>
      </c>
    </row>
    <row r="49" spans="1:2" x14ac:dyDescent="0.2">
      <c r="A49" s="11" t="s">
        <v>142</v>
      </c>
      <c r="B49">
        <v>2</v>
      </c>
    </row>
    <row r="50" spans="1:2" x14ac:dyDescent="0.2">
      <c r="A50" s="11" t="s">
        <v>138</v>
      </c>
      <c r="B50">
        <v>2</v>
      </c>
    </row>
    <row r="51" spans="1:2" x14ac:dyDescent="0.2">
      <c r="A51" s="11" t="s">
        <v>268</v>
      </c>
      <c r="B51">
        <v>2</v>
      </c>
    </row>
    <row r="52" spans="1:2" x14ac:dyDescent="0.2">
      <c r="A52" s="11" t="s">
        <v>355</v>
      </c>
      <c r="B52">
        <v>2</v>
      </c>
    </row>
    <row r="53" spans="1:2" x14ac:dyDescent="0.2">
      <c r="A53" s="11" t="s">
        <v>90</v>
      </c>
      <c r="B53">
        <v>2</v>
      </c>
    </row>
    <row r="54" spans="1:2" x14ac:dyDescent="0.2">
      <c r="A54" s="11" t="s">
        <v>159</v>
      </c>
      <c r="B54">
        <v>2</v>
      </c>
    </row>
    <row r="55" spans="1:2" x14ac:dyDescent="0.2">
      <c r="A55" s="11" t="s">
        <v>164</v>
      </c>
      <c r="B55">
        <v>2</v>
      </c>
    </row>
    <row r="56" spans="1:2" x14ac:dyDescent="0.2">
      <c r="A56" s="11" t="s">
        <v>150</v>
      </c>
      <c r="B56">
        <v>2</v>
      </c>
    </row>
    <row r="57" spans="1:2" x14ac:dyDescent="0.2">
      <c r="A57" s="11" t="s">
        <v>412</v>
      </c>
      <c r="B57">
        <v>2</v>
      </c>
    </row>
    <row r="58" spans="1:2" x14ac:dyDescent="0.2">
      <c r="A58" s="11" t="s">
        <v>413</v>
      </c>
      <c r="B58">
        <v>2</v>
      </c>
    </row>
    <row r="59" spans="1:2" x14ac:dyDescent="0.2">
      <c r="A59" s="11" t="s">
        <v>134</v>
      </c>
      <c r="B59">
        <v>2</v>
      </c>
    </row>
    <row r="60" spans="1:2" x14ac:dyDescent="0.2">
      <c r="A60" s="11" t="s">
        <v>276</v>
      </c>
      <c r="B60">
        <v>6</v>
      </c>
    </row>
    <row r="61" spans="1:2" x14ac:dyDescent="0.2">
      <c r="A61" s="11" t="s">
        <v>129</v>
      </c>
      <c r="B61">
        <v>2</v>
      </c>
    </row>
    <row r="62" spans="1:2" x14ac:dyDescent="0.2">
      <c r="A62" s="11" t="s">
        <v>454</v>
      </c>
      <c r="B62">
        <v>3</v>
      </c>
    </row>
    <row r="63" spans="1:2" x14ac:dyDescent="0.2">
      <c r="A63" s="11" t="s">
        <v>307</v>
      </c>
      <c r="B63">
        <v>2</v>
      </c>
    </row>
    <row r="64" spans="1:2" x14ac:dyDescent="0.2">
      <c r="A64" s="11" t="s">
        <v>204</v>
      </c>
      <c r="B64">
        <v>10</v>
      </c>
    </row>
    <row r="65" spans="1:2" x14ac:dyDescent="0.2">
      <c r="A65" s="11" t="s">
        <v>109</v>
      </c>
      <c r="B65">
        <v>2</v>
      </c>
    </row>
    <row r="66" spans="1:2" x14ac:dyDescent="0.2">
      <c r="A66" s="11" t="s">
        <v>225</v>
      </c>
      <c r="B66">
        <v>175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DD585-B771-47A5-B681-58E5C732AFE5}">
  <sheetPr codeName="Sheet2"/>
  <dimension ref="A1:AJ424"/>
  <sheetViews>
    <sheetView workbookViewId="0"/>
  </sheetViews>
  <sheetFormatPr baseColWidth="10" defaultColWidth="8.83203125" defaultRowHeight="15" x14ac:dyDescent="0.2"/>
  <cols>
    <col min="1" max="1" width="12.33203125" customWidth="1"/>
    <col min="2" max="2" width="23" customWidth="1"/>
    <col min="4" max="4" width="19" bestFit="1" customWidth="1"/>
    <col min="5" max="5" width="37.83203125" customWidth="1"/>
    <col min="6" max="6" width="12.33203125" bestFit="1" customWidth="1"/>
    <col min="7" max="7" width="11.33203125" customWidth="1"/>
    <col min="9" max="9" width="29.33203125" bestFit="1" customWidth="1"/>
    <col min="10" max="10" width="56.33203125" customWidth="1"/>
    <col min="11" max="12" width="12.33203125" customWidth="1"/>
    <col min="14" max="14" width="20.33203125" bestFit="1" customWidth="1"/>
    <col min="15" max="15" width="73.33203125" customWidth="1"/>
    <col min="18" max="18" width="18.83203125" bestFit="1" customWidth="1"/>
    <col min="19" max="19" width="14" customWidth="1"/>
    <col min="20" max="20" width="10.6640625" customWidth="1"/>
    <col min="21" max="21" width="35.33203125" style="19" customWidth="1"/>
    <col min="22" max="22" width="10" customWidth="1"/>
    <col min="23" max="24" width="15.6640625" style="18" customWidth="1"/>
    <col min="27" max="27" width="11.33203125" customWidth="1"/>
    <col min="31" max="31" width="12.33203125" customWidth="1"/>
    <col min="32" max="32" width="11.5" customWidth="1"/>
  </cols>
  <sheetData>
    <row r="1" spans="1:36" x14ac:dyDescent="0.2">
      <c r="A1" t="s">
        <v>67</v>
      </c>
      <c r="B1">
        <f>ROWS(Categories[])-1</f>
        <v>10</v>
      </c>
      <c r="D1" t="s">
        <v>67</v>
      </c>
      <c r="E1">
        <f>ROWS(Products[])</f>
        <v>63</v>
      </c>
      <c r="I1" t="s">
        <v>66</v>
      </c>
      <c r="J1" s="11">
        <f>ROWS(Questions[])</f>
        <v>65</v>
      </c>
      <c r="K1" s="11"/>
      <c r="L1" s="11"/>
      <c r="N1" t="s">
        <v>61</v>
      </c>
      <c r="O1" s="11">
        <f>ROWS(Question_answers)</f>
        <v>181</v>
      </c>
      <c r="R1" t="s">
        <v>65</v>
      </c>
      <c r="S1">
        <f>ROWS(product_questions[])</f>
        <v>421</v>
      </c>
    </row>
    <row r="2" spans="1:36" ht="16" thickBot="1" x14ac:dyDescent="0.25"/>
    <row r="3" spans="1:36" ht="16" thickBot="1" x14ac:dyDescent="0.25">
      <c r="A3" t="s">
        <v>374</v>
      </c>
      <c r="B3" t="s">
        <v>375</v>
      </c>
      <c r="D3" t="s">
        <v>75</v>
      </c>
      <c r="E3" t="s">
        <v>32</v>
      </c>
      <c r="F3" t="s">
        <v>374</v>
      </c>
      <c r="G3" t="s">
        <v>375</v>
      </c>
      <c r="I3" t="s">
        <v>7</v>
      </c>
      <c r="J3" t="s">
        <v>6</v>
      </c>
      <c r="K3" t="s">
        <v>167</v>
      </c>
      <c r="L3" t="s">
        <v>3</v>
      </c>
      <c r="N3" t="s">
        <v>6</v>
      </c>
      <c r="O3" t="s">
        <v>5</v>
      </c>
      <c r="P3" t="s">
        <v>10</v>
      </c>
      <c r="R3" s="1" t="s">
        <v>63</v>
      </c>
      <c r="S3" t="s">
        <v>2</v>
      </c>
      <c r="T3" t="s">
        <v>3</v>
      </c>
      <c r="U3" t="s">
        <v>6</v>
      </c>
      <c r="V3" t="s">
        <v>58</v>
      </c>
      <c r="W3" t="s">
        <v>201</v>
      </c>
      <c r="X3" t="s">
        <v>228</v>
      </c>
      <c r="Y3" t="s">
        <v>397</v>
      </c>
      <c r="AA3" t="s">
        <v>33</v>
      </c>
      <c r="AB3" t="s">
        <v>56</v>
      </c>
      <c r="AC3" t="s">
        <v>57</v>
      </c>
      <c r="AE3" t="s">
        <v>524</v>
      </c>
      <c r="AF3" t="s">
        <v>702</v>
      </c>
      <c r="AI3" s="7" t="s">
        <v>396</v>
      </c>
    </row>
    <row r="4" spans="1:36" x14ac:dyDescent="0.2">
      <c r="A4" t="s">
        <v>409</v>
      </c>
      <c r="B4" s="24" t="s">
        <v>511</v>
      </c>
      <c r="D4" t="s">
        <v>189</v>
      </c>
      <c r="E4" t="s">
        <v>190</v>
      </c>
      <c r="F4" t="str">
        <f>LEFT(Products[[#This Row],[CSI]],2)</f>
        <v>07</v>
      </c>
      <c r="G4" t="str">
        <f>VLOOKUP(Products[[#This Row],[Category '#]],Categories[],2,0)</f>
        <v>Thermal and Moisture Protection</v>
      </c>
      <c r="I4" t="s">
        <v>419</v>
      </c>
      <c r="J4" s="16" t="s">
        <v>418</v>
      </c>
      <c r="K4" t="s">
        <v>420</v>
      </c>
      <c r="L4" t="s">
        <v>14</v>
      </c>
      <c r="N4" t="s">
        <v>8</v>
      </c>
      <c r="O4" t="s">
        <v>278</v>
      </c>
      <c r="P4" t="s">
        <v>11</v>
      </c>
      <c r="R4" t="s">
        <v>111</v>
      </c>
      <c r="S4" s="17" t="str">
        <f>VLOOKUP(product_questions[[#This Row],[Question]],Questions[],3,0)</f>
        <v>V02.3</v>
      </c>
      <c r="T4" s="17" t="str">
        <f>VLOOKUP(product_questions[[#This Row],[Feature.Part]],Questions[[Feature]:[Req/Opt]],2,0)</f>
        <v>P</v>
      </c>
      <c r="U4" s="19" t="s">
        <v>112</v>
      </c>
      <c r="V4" s="19">
        <f>VLOOKUP(LEFT(product_questions[[#This Row],[Feature.Part]],1),Table5[[Letter]:[Order]],2,0)</f>
        <v>5</v>
      </c>
      <c r="W4" s="18" t="str">
        <f>_xlfn.CONCAT(product_questions[[#This Row],[Product category]]," - ",product_questions[[#This Row],[Question]])</f>
        <v>Office seating - Chair Height Adjustability</v>
      </c>
      <c r="X4" s="18" t="str">
        <f>LEFT(_xlfn.XLOOKUP(product_questions[[#This Row],[Product category]],Products[Product Name],Products[CSI],,0),4)</f>
        <v>12 5</v>
      </c>
      <c r="Y4" s="18" t="str">
        <f>_xlfn.XLOOKUP(product_questions[[#This Row],[Product category]],Products[Product Name],Products[CSI],,0)</f>
        <v>12 52 23</v>
      </c>
      <c r="AA4" t="s">
        <v>34</v>
      </c>
      <c r="AB4" t="s">
        <v>45</v>
      </c>
      <c r="AC4">
        <v>1</v>
      </c>
      <c r="AE4" t="s">
        <v>525</v>
      </c>
      <c r="AF4" t="s">
        <v>703</v>
      </c>
      <c r="AI4" t="str" cm="1">
        <f t="array" ref="AI4:AI66">IF(TheCategory="All Product Types",Products[Product Name],(_xlfn._xlws.FILTER(Products[Product Name],Products[Category Name]=Questionnaire!C4)))</f>
        <v>Thermal Insulation</v>
      </c>
      <c r="AJ4" t="str" cm="1">
        <f t="array" aca="1" ref="AJ4:AJ66" ca="1">OFFSET(filter_start,1,0,COUNTA(Data!AI:AI)-1,1)</f>
        <v>Thermal Insulation</v>
      </c>
    </row>
    <row r="5" spans="1:36" x14ac:dyDescent="0.2">
      <c r="A5" t="s">
        <v>376</v>
      </c>
      <c r="B5" s="24" t="s">
        <v>386</v>
      </c>
      <c r="D5" t="s">
        <v>327</v>
      </c>
      <c r="E5" t="s">
        <v>328</v>
      </c>
      <c r="F5" t="str">
        <f>LEFT(Products[[#This Row],[CSI]],2)</f>
        <v>07</v>
      </c>
      <c r="G5" t="str">
        <f>VLOOKUP(Products[[#This Row],[Category '#]],Categories[],2,0)</f>
        <v>Thermal and Moisture Protection</v>
      </c>
      <c r="I5" t="s">
        <v>301</v>
      </c>
      <c r="J5" t="s">
        <v>302</v>
      </c>
      <c r="K5" t="s">
        <v>304</v>
      </c>
      <c r="L5" t="s">
        <v>14</v>
      </c>
      <c r="N5" t="s">
        <v>8</v>
      </c>
      <c r="O5" t="s">
        <v>279</v>
      </c>
      <c r="P5" t="s">
        <v>11</v>
      </c>
      <c r="R5" t="s">
        <v>111</v>
      </c>
      <c r="S5" s="17" t="str">
        <f>VLOOKUP(product_questions[[#This Row],[Question]],Questions[],3,0)</f>
        <v>V02.3</v>
      </c>
      <c r="T5" s="17" t="str">
        <f>VLOOKUP(product_questions[[#This Row],[Feature.Part]],Questions[[Feature]:[Req/Opt]],2,0)</f>
        <v>P</v>
      </c>
      <c r="U5" s="19" t="s">
        <v>114</v>
      </c>
      <c r="V5" s="19">
        <f>VLOOKUP(LEFT(product_questions[[#This Row],[Feature.Part]],1),Table5[[Letter]:[Order]],2,0)</f>
        <v>5</v>
      </c>
      <c r="W5" s="18" t="str">
        <f>_xlfn.CONCAT(product_questions[[#This Row],[Product category]]," - ",product_questions[[#This Row],[Question]])</f>
        <v>Office seating - Chair Depth Adjustability</v>
      </c>
      <c r="X5" s="18" t="str">
        <f>LEFT(_xlfn.XLOOKUP(product_questions[[#This Row],[Product category]],Products[Product Name],Products[CSI],,0),4)</f>
        <v>12 5</v>
      </c>
      <c r="Y5" s="18" t="str">
        <f>_xlfn.XLOOKUP(product_questions[[#This Row],[Product category]],Products[Product Name],Products[CSI],,0)</f>
        <v>12 52 23</v>
      </c>
      <c r="AA5" t="s">
        <v>35</v>
      </c>
      <c r="AB5" t="s">
        <v>46</v>
      </c>
      <c r="AC5">
        <v>2</v>
      </c>
      <c r="AE5" t="s">
        <v>526</v>
      </c>
      <c r="AF5" t="s">
        <v>704</v>
      </c>
      <c r="AI5" t="str">
        <v>Roof and Deck Insulation</v>
      </c>
      <c r="AJ5" t="str">
        <f ca="1"/>
        <v>Roof and Deck Insulation</v>
      </c>
    </row>
    <row r="6" spans="1:36" x14ac:dyDescent="0.2">
      <c r="A6" t="s">
        <v>377</v>
      </c>
      <c r="B6" s="24" t="s">
        <v>387</v>
      </c>
      <c r="D6" t="s">
        <v>329</v>
      </c>
      <c r="E6" t="s">
        <v>330</v>
      </c>
      <c r="F6" t="str">
        <f>LEFT(Products[[#This Row],[CSI]],2)</f>
        <v>07</v>
      </c>
      <c r="G6" t="str">
        <f>VLOOKUP(Products[[#This Row],[Category '#]],Categories[],2,0)</f>
        <v>Thermal and Moisture Protection</v>
      </c>
      <c r="I6" t="s">
        <v>454</v>
      </c>
      <c r="J6" t="s">
        <v>457</v>
      </c>
      <c r="K6" t="s">
        <v>309</v>
      </c>
      <c r="L6" t="s">
        <v>14</v>
      </c>
      <c r="N6" t="s">
        <v>8</v>
      </c>
      <c r="O6" t="s">
        <v>280</v>
      </c>
      <c r="P6" t="s">
        <v>11</v>
      </c>
      <c r="R6" t="s">
        <v>111</v>
      </c>
      <c r="S6" s="17" t="str">
        <f>VLOOKUP(product_questions[[#This Row],[Question]],Questions[],3,0)</f>
        <v>V02.3</v>
      </c>
      <c r="T6" s="17" t="str">
        <f>VLOOKUP(product_questions[[#This Row],[Feature.Part]],Questions[[Feature]:[Req/Opt]],2,0)</f>
        <v>P</v>
      </c>
      <c r="U6" s="19" t="s">
        <v>116</v>
      </c>
      <c r="V6" s="19">
        <f>VLOOKUP(LEFT(product_questions[[#This Row],[Feature.Part]],1),Table5[[Letter]:[Order]],2,0)</f>
        <v>5</v>
      </c>
      <c r="W6" s="18" t="str">
        <f>_xlfn.CONCAT(product_questions[[#This Row],[Product category]]," - ",product_questions[[#This Row],[Question]])</f>
        <v>Office seating - Chair Additional Adjustability</v>
      </c>
      <c r="X6" s="18" t="str">
        <f>LEFT(_xlfn.XLOOKUP(product_questions[[#This Row],[Product category]],Products[Product Name],Products[CSI],,0),4)</f>
        <v>12 5</v>
      </c>
      <c r="Y6" s="18" t="str">
        <f>_xlfn.XLOOKUP(product_questions[[#This Row],[Product category]],Products[Product Name],Products[CSI],,0)</f>
        <v>12 52 23</v>
      </c>
      <c r="AA6" t="s">
        <v>36</v>
      </c>
      <c r="AB6" t="s">
        <v>47</v>
      </c>
      <c r="AC6">
        <v>3</v>
      </c>
      <c r="AE6" t="s">
        <v>527</v>
      </c>
      <c r="AF6" t="s">
        <v>705</v>
      </c>
      <c r="AI6" t="str">
        <v>Exterior Insulation and Finish Systems</v>
      </c>
      <c r="AJ6" t="str">
        <f ca="1"/>
        <v>Exterior Insulation and Finish Systems</v>
      </c>
    </row>
    <row r="7" spans="1:36" x14ac:dyDescent="0.2">
      <c r="A7" t="s">
        <v>378</v>
      </c>
      <c r="B7" s="24" t="s">
        <v>388</v>
      </c>
      <c r="D7" t="s">
        <v>318</v>
      </c>
      <c r="E7" t="s">
        <v>319</v>
      </c>
      <c r="F7" t="str">
        <f>LEFT(Products[[#This Row],[CSI]],2)</f>
        <v>07</v>
      </c>
      <c r="G7" t="str">
        <f>VLOOKUP(Products[[#This Row],[Category '#]],Categories[],2,0)</f>
        <v>Thermal and Moisture Protection</v>
      </c>
      <c r="I7" t="s">
        <v>440</v>
      </c>
      <c r="J7" t="s">
        <v>494</v>
      </c>
      <c r="K7" t="s">
        <v>309</v>
      </c>
      <c r="L7" t="s">
        <v>14</v>
      </c>
      <c r="N7" t="s">
        <v>8</v>
      </c>
      <c r="O7" t="s">
        <v>281</v>
      </c>
      <c r="P7" t="s">
        <v>11</v>
      </c>
      <c r="R7" t="s">
        <v>190</v>
      </c>
      <c r="S7" s="17" t="str">
        <f>VLOOKUP(product_questions[[#This Row],[Question]],Questions[],3,0)</f>
        <v>X01.1</v>
      </c>
      <c r="T7" s="17" t="str">
        <f>VLOOKUP(product_questions[[#This Row],[Feature.Part]],Questions[[Feature]:[Req/Opt]],2,0)</f>
        <v>P</v>
      </c>
      <c r="U7" s="19" t="s">
        <v>28</v>
      </c>
      <c r="V7" s="19">
        <f>VLOOKUP(LEFT(product_questions[[#This Row],[Feature.Part]],1),Table5[[Letter]:[Order]],2,0)</f>
        <v>8</v>
      </c>
      <c r="W7" s="18" t="str">
        <f>_xlfn.CONCAT(product_questions[[#This Row],[Product category]]," - ",product_questions[[#This Row],[Question]])</f>
        <v>Thermal Insulation - Asbestos limit</v>
      </c>
      <c r="X7" s="18" t="str">
        <f>LEFT(_xlfn.XLOOKUP(product_questions[[#This Row],[Product category]],Products[Product Name],Products[CSI],,0),4)</f>
        <v>07 2</v>
      </c>
      <c r="Y7" s="18" t="str">
        <f>_xlfn.XLOOKUP(product_questions[[#This Row],[Product category]],Products[Product Name],Products[CSI],,0)</f>
        <v>07 21 00</v>
      </c>
      <c r="AA7" t="s">
        <v>37</v>
      </c>
      <c r="AB7" t="s">
        <v>48</v>
      </c>
      <c r="AC7">
        <v>4</v>
      </c>
      <c r="AE7" t="s">
        <v>528</v>
      </c>
      <c r="AF7" t="s">
        <v>706</v>
      </c>
      <c r="AI7" t="str">
        <v>Roofing and Siding Panels</v>
      </c>
      <c r="AJ7" t="str">
        <f ca="1"/>
        <v>Roofing and Siding Panels</v>
      </c>
    </row>
    <row r="8" spans="1:36" x14ac:dyDescent="0.2">
      <c r="A8" t="s">
        <v>379</v>
      </c>
      <c r="B8" s="24" t="s">
        <v>389</v>
      </c>
      <c r="D8" t="s">
        <v>314</v>
      </c>
      <c r="E8" t="s">
        <v>315</v>
      </c>
      <c r="F8" t="str">
        <f>LEFT(Products[[#This Row],[CSI]],2)</f>
        <v>07</v>
      </c>
      <c r="G8" t="str">
        <f>VLOOKUP(Products[[#This Row],[Category '#]],Categories[],2,0)</f>
        <v>Thermal and Moisture Protection</v>
      </c>
      <c r="I8" t="s">
        <v>441</v>
      </c>
      <c r="J8" t="s">
        <v>930</v>
      </c>
      <c r="K8" t="s">
        <v>309</v>
      </c>
      <c r="L8" t="s">
        <v>14</v>
      </c>
      <c r="N8" t="s">
        <v>8</v>
      </c>
      <c r="O8" t="s">
        <v>282</v>
      </c>
      <c r="P8" t="s">
        <v>11</v>
      </c>
      <c r="R8" t="s">
        <v>328</v>
      </c>
      <c r="S8" s="17" t="str">
        <f>VLOOKUP(product_questions[[#This Row],[Question]],Questions[],3,0)</f>
        <v>X01.1</v>
      </c>
      <c r="T8" s="17" t="str">
        <f>VLOOKUP(product_questions[[#This Row],[Feature.Part]],Questions[[Feature]:[Req/Opt]],2,0)</f>
        <v>P</v>
      </c>
      <c r="U8" s="19" t="s">
        <v>28</v>
      </c>
      <c r="V8" s="19">
        <f>VLOOKUP(LEFT(product_questions[[#This Row],[Feature.Part]],1),Table5[[Letter]:[Order]],2,0)</f>
        <v>8</v>
      </c>
      <c r="W8" s="18" t="str">
        <f>_xlfn.CONCAT(product_questions[[#This Row],[Product category]]," - ",product_questions[[#This Row],[Question]])</f>
        <v>Roof and Deck Insulation - Asbestos limit</v>
      </c>
      <c r="X8" s="18" t="str">
        <f>LEFT(_xlfn.XLOOKUP(product_questions[[#This Row],[Product category]],Products[Product Name],Products[CSI],,0),4)</f>
        <v>07 2</v>
      </c>
      <c r="Y8" s="18" t="str">
        <f>_xlfn.XLOOKUP(product_questions[[#This Row],[Product category]],Products[Product Name],Products[CSI],,0)</f>
        <v>07 22 00</v>
      </c>
      <c r="AA8" t="s">
        <v>38</v>
      </c>
      <c r="AB8" t="s">
        <v>53</v>
      </c>
      <c r="AC8">
        <v>5</v>
      </c>
      <c r="AE8" t="s">
        <v>529</v>
      </c>
      <c r="AF8" t="s">
        <v>707</v>
      </c>
      <c r="AI8" t="str">
        <v>Fire and Smoke Protection</v>
      </c>
      <c r="AJ8" t="str">
        <f ca="1"/>
        <v>Fire and Smoke Protection</v>
      </c>
    </row>
    <row r="9" spans="1:36" x14ac:dyDescent="0.2">
      <c r="A9" t="s">
        <v>380</v>
      </c>
      <c r="B9" s="24" t="s">
        <v>390</v>
      </c>
      <c r="D9" t="s">
        <v>316</v>
      </c>
      <c r="E9" t="s">
        <v>317</v>
      </c>
      <c r="F9" t="str">
        <f>LEFT(Products[[#This Row],[CSI]],2)</f>
        <v>07</v>
      </c>
      <c r="G9" t="str">
        <f>VLOOKUP(Products[[#This Row],[Category '#]],Categories[],2,0)</f>
        <v>Thermal and Moisture Protection</v>
      </c>
      <c r="I9" t="s">
        <v>496</v>
      </c>
      <c r="J9" t="s">
        <v>497</v>
      </c>
      <c r="K9" t="s">
        <v>309</v>
      </c>
      <c r="L9" t="s">
        <v>14</v>
      </c>
      <c r="N9" t="s">
        <v>8</v>
      </c>
      <c r="O9" t="s">
        <v>507</v>
      </c>
      <c r="P9" t="s">
        <v>11</v>
      </c>
      <c r="R9" t="s">
        <v>330</v>
      </c>
      <c r="S9" s="17" t="str">
        <f>VLOOKUP(product_questions[[#This Row],[Question]],Questions[],3,0)</f>
        <v>X01.1</v>
      </c>
      <c r="T9" s="17" t="str">
        <f>VLOOKUP(product_questions[[#This Row],[Feature.Part]],Questions[[Feature]:[Req/Opt]],2,0)</f>
        <v>P</v>
      </c>
      <c r="U9" s="19" t="s">
        <v>28</v>
      </c>
      <c r="V9" s="19">
        <f>VLOOKUP(LEFT(product_questions[[#This Row],[Feature.Part]],1),Table5[[Letter]:[Order]],2,0)</f>
        <v>8</v>
      </c>
      <c r="W9" s="18" t="str">
        <f>_xlfn.CONCAT(product_questions[[#This Row],[Product category]]," - ",product_questions[[#This Row],[Question]])</f>
        <v>Exterior Insulation and Finish Systems - Asbestos limit</v>
      </c>
      <c r="X9" s="18" t="str">
        <f>LEFT(_xlfn.XLOOKUP(product_questions[[#This Row],[Product category]],Products[Product Name],Products[CSI],,0),4)</f>
        <v>07 2</v>
      </c>
      <c r="Y9" s="18" t="str">
        <f>_xlfn.XLOOKUP(product_questions[[#This Row],[Product category]],Products[Product Name],Products[CSI],,0)</f>
        <v>07 24 00</v>
      </c>
      <c r="AA9" t="s">
        <v>39</v>
      </c>
      <c r="AB9" t="s">
        <v>54</v>
      </c>
      <c r="AC9">
        <v>6</v>
      </c>
      <c r="AE9" t="s">
        <v>530</v>
      </c>
      <c r="AF9" t="s">
        <v>708</v>
      </c>
      <c r="AI9" t="str">
        <v>Joint Protection</v>
      </c>
      <c r="AJ9" t="str">
        <f ca="1"/>
        <v>Joint Protection</v>
      </c>
    </row>
    <row r="10" spans="1:36" x14ac:dyDescent="0.2">
      <c r="A10" t="s">
        <v>381</v>
      </c>
      <c r="B10" s="24" t="s">
        <v>391</v>
      </c>
      <c r="D10" t="s">
        <v>145</v>
      </c>
      <c r="E10" t="s">
        <v>146</v>
      </c>
      <c r="F10" t="str">
        <f>LEFT(Products[[#This Row],[CSI]],2)</f>
        <v>08</v>
      </c>
      <c r="G10" t="str">
        <f>VLOOKUP(Products[[#This Row],[Category '#]],Categories[],2,0)</f>
        <v>Openings</v>
      </c>
      <c r="I10" t="s">
        <v>442</v>
      </c>
      <c r="J10" t="s">
        <v>931</v>
      </c>
      <c r="K10" t="s">
        <v>309</v>
      </c>
      <c r="L10" t="s">
        <v>14</v>
      </c>
      <c r="N10" t="s">
        <v>8</v>
      </c>
      <c r="O10" t="s">
        <v>4</v>
      </c>
      <c r="P10" t="s">
        <v>12</v>
      </c>
      <c r="R10" t="s">
        <v>319</v>
      </c>
      <c r="S10" s="17" t="str">
        <f>VLOOKUP(product_questions[[#This Row],[Question]],Questions[],3,0)</f>
        <v>X01.1</v>
      </c>
      <c r="T10" s="17" t="str">
        <f>VLOOKUP(product_questions[[#This Row],[Feature.Part]],Questions[[Feature]:[Req/Opt]],2,0)</f>
        <v>P</v>
      </c>
      <c r="U10" s="19" t="s">
        <v>28</v>
      </c>
      <c r="V10" s="19">
        <f>VLOOKUP(LEFT(product_questions[[#This Row],[Feature.Part]],1),Table5[[Letter]:[Order]],2,0)</f>
        <v>8</v>
      </c>
      <c r="W10" s="18" t="str">
        <f>_xlfn.CONCAT(product_questions[[#This Row],[Product category]]," - ",product_questions[[#This Row],[Question]])</f>
        <v>Roofing and Siding Panels - Asbestos limit</v>
      </c>
      <c r="X10" s="18" t="str">
        <f>LEFT(_xlfn.XLOOKUP(product_questions[[#This Row],[Product category]],Products[Product Name],Products[CSI],,0),4)</f>
        <v>07 4</v>
      </c>
      <c r="Y10" s="18" t="str">
        <f>_xlfn.XLOOKUP(product_questions[[#This Row],[Product category]],Products[Product Name],Products[CSI],,0)</f>
        <v>07 40 00</v>
      </c>
      <c r="AA10" t="s">
        <v>40</v>
      </c>
      <c r="AB10" t="s">
        <v>50</v>
      </c>
      <c r="AC10">
        <v>7</v>
      </c>
      <c r="AE10" t="s">
        <v>531</v>
      </c>
      <c r="AF10" t="s">
        <v>709</v>
      </c>
      <c r="AI10" t="str">
        <v>Doors and Frames</v>
      </c>
      <c r="AJ10" t="str">
        <f ca="1"/>
        <v>Doors and Frames</v>
      </c>
    </row>
    <row r="11" spans="1:36" x14ac:dyDescent="0.2">
      <c r="A11" t="s">
        <v>382</v>
      </c>
      <c r="B11" s="24" t="s">
        <v>392</v>
      </c>
      <c r="D11" t="s">
        <v>92</v>
      </c>
      <c r="E11" t="s">
        <v>93</v>
      </c>
      <c r="F11" t="str">
        <f>LEFT(Products[[#This Row],[CSI]],2)</f>
        <v>08</v>
      </c>
      <c r="G11" t="str">
        <f>VLOOKUP(Products[[#This Row],[Category '#]],Categories[],2,0)</f>
        <v>Openings</v>
      </c>
      <c r="I11" t="s">
        <v>449</v>
      </c>
      <c r="J11" t="s">
        <v>450</v>
      </c>
      <c r="K11" t="s">
        <v>309</v>
      </c>
      <c r="L11" t="s">
        <v>14</v>
      </c>
      <c r="N11" t="s">
        <v>9</v>
      </c>
      <c r="O11" t="s">
        <v>20</v>
      </c>
      <c r="P11" t="s">
        <v>11</v>
      </c>
      <c r="R11" t="s">
        <v>315</v>
      </c>
      <c r="S11" s="17" t="str">
        <f>VLOOKUP(product_questions[[#This Row],[Question]],Questions[],3,0)</f>
        <v>X01.1</v>
      </c>
      <c r="T11" s="17" t="str">
        <f>VLOOKUP(product_questions[[#This Row],[Feature.Part]],Questions[[Feature]:[Req/Opt]],2,0)</f>
        <v>P</v>
      </c>
      <c r="U11" s="19" t="s">
        <v>28</v>
      </c>
      <c r="V11" s="19">
        <f>VLOOKUP(LEFT(product_questions[[#This Row],[Feature.Part]],1),Table5[[Letter]:[Order]],2,0)</f>
        <v>8</v>
      </c>
      <c r="W11" s="18" t="str">
        <f>_xlfn.CONCAT(product_questions[[#This Row],[Product category]]," - ",product_questions[[#This Row],[Question]])</f>
        <v>Fire and Smoke Protection - Asbestos limit</v>
      </c>
      <c r="X11" s="18" t="str">
        <f>LEFT(_xlfn.XLOOKUP(product_questions[[#This Row],[Product category]],Products[Product Name],Products[CSI],,0),4)</f>
        <v>07 8</v>
      </c>
      <c r="Y11" s="18" t="str">
        <f>_xlfn.XLOOKUP(product_questions[[#This Row],[Product category]],Products[Product Name],Products[CSI],,0)</f>
        <v>07 80 00</v>
      </c>
      <c r="AA11" t="s">
        <v>43</v>
      </c>
      <c r="AB11" t="s">
        <v>55</v>
      </c>
      <c r="AC11">
        <v>8</v>
      </c>
      <c r="AE11" t="s">
        <v>532</v>
      </c>
      <c r="AF11" t="s">
        <v>710</v>
      </c>
      <c r="AI11" t="str">
        <v>Glass Glazing</v>
      </c>
      <c r="AJ11" t="str">
        <f ca="1"/>
        <v>Glass Glazing</v>
      </c>
    </row>
    <row r="12" spans="1:36" x14ac:dyDescent="0.2">
      <c r="A12" t="s">
        <v>383</v>
      </c>
      <c r="B12" s="24" t="s">
        <v>393</v>
      </c>
      <c r="D12" t="s">
        <v>266</v>
      </c>
      <c r="E12" t="s">
        <v>267</v>
      </c>
      <c r="F12" t="str">
        <f>LEFT(Products[[#This Row],[CSI]],2)</f>
        <v>08</v>
      </c>
      <c r="G12" t="str">
        <f>VLOOKUP(Products[[#This Row],[Category '#]],Categories[],2,0)</f>
        <v>Openings</v>
      </c>
      <c r="I12" t="s">
        <v>307</v>
      </c>
      <c r="J12" t="s">
        <v>452</v>
      </c>
      <c r="K12" t="s">
        <v>308</v>
      </c>
      <c r="L12" t="s">
        <v>14</v>
      </c>
      <c r="N12" t="s">
        <v>9</v>
      </c>
      <c r="O12" t="s">
        <v>445</v>
      </c>
      <c r="P12" t="s">
        <v>11</v>
      </c>
      <c r="R12" t="s">
        <v>317</v>
      </c>
      <c r="S12" s="17" t="str">
        <f>VLOOKUP(product_questions[[#This Row],[Question]],Questions[],3,0)</f>
        <v>X01.1</v>
      </c>
      <c r="T12" s="17" t="str">
        <f>VLOOKUP(product_questions[[#This Row],[Feature.Part]],Questions[[Feature]:[Req/Opt]],2,0)</f>
        <v>P</v>
      </c>
      <c r="U12" s="19" t="s">
        <v>28</v>
      </c>
      <c r="V12" s="19">
        <f>VLOOKUP(LEFT(product_questions[[#This Row],[Feature.Part]],1),Table5[[Letter]:[Order]],2,0)</f>
        <v>8</v>
      </c>
      <c r="W12" s="18" t="str">
        <f>_xlfn.CONCAT(product_questions[[#This Row],[Product category]]," - ",product_questions[[#This Row],[Question]])</f>
        <v>Joint Protection - Asbestos limit</v>
      </c>
      <c r="X12" s="18" t="str">
        <f>LEFT(_xlfn.XLOOKUP(product_questions[[#This Row],[Product category]],Products[Product Name],Products[CSI],,0),4)</f>
        <v>07 9</v>
      </c>
      <c r="Y12" s="18" t="str">
        <f>_xlfn.XLOOKUP(product_questions[[#This Row],[Product category]],Products[Product Name],Products[CSI],,0)</f>
        <v>07 90 00</v>
      </c>
      <c r="AA12" t="s">
        <v>41</v>
      </c>
      <c r="AB12" t="s">
        <v>49</v>
      </c>
      <c r="AC12">
        <v>9</v>
      </c>
      <c r="AE12" t="s">
        <v>533</v>
      </c>
      <c r="AF12" t="s">
        <v>711</v>
      </c>
      <c r="AI12" t="str">
        <v>Glazing Surface Films</v>
      </c>
      <c r="AJ12" t="str">
        <f ca="1"/>
        <v>Glazing Surface Films</v>
      </c>
    </row>
    <row r="13" spans="1:36" x14ac:dyDescent="0.2">
      <c r="A13" t="s">
        <v>384</v>
      </c>
      <c r="B13" s="24" t="s">
        <v>394</v>
      </c>
      <c r="D13" t="s">
        <v>94</v>
      </c>
      <c r="E13" t="s">
        <v>95</v>
      </c>
      <c r="F13" t="str">
        <f>LEFT(Products[[#This Row],[CSI]],2)</f>
        <v>08</v>
      </c>
      <c r="G13" t="str">
        <f>VLOOKUP(Products[[#This Row],[Category '#]],Categories[],2,0)</f>
        <v>Openings</v>
      </c>
      <c r="I13" t="s">
        <v>453</v>
      </c>
      <c r="J13" t="s">
        <v>932</v>
      </c>
      <c r="K13" t="s">
        <v>308</v>
      </c>
      <c r="L13" t="s">
        <v>14</v>
      </c>
      <c r="N13" t="s">
        <v>9</v>
      </c>
      <c r="O13" t="s">
        <v>362</v>
      </c>
      <c r="P13" t="s">
        <v>11</v>
      </c>
      <c r="R13" t="s">
        <v>313</v>
      </c>
      <c r="S13" s="17" t="str">
        <f>VLOOKUP(product_questions[[#This Row],[Question]],Questions[],3,0)</f>
        <v>X01.1</v>
      </c>
      <c r="T13" s="17" t="str">
        <f>VLOOKUP(product_questions[[#This Row],[Feature.Part]],Questions[[Feature]:[Req/Opt]],2,0)</f>
        <v>P</v>
      </c>
      <c r="U13" s="19" t="s">
        <v>28</v>
      </c>
      <c r="V13" s="19">
        <f>VLOOKUP(LEFT(product_questions[[#This Row],[Feature.Part]],1),Table5[[Letter]:[Order]],2,0)</f>
        <v>8</v>
      </c>
      <c r="W13" s="18" t="str">
        <f>_xlfn.CONCAT(product_questions[[#This Row],[Product category]]," - ",product_questions[[#This Row],[Question]])</f>
        <v>Gypsum Board - Asbestos limit</v>
      </c>
      <c r="X13" s="18" t="str">
        <f>LEFT(_xlfn.XLOOKUP(product_questions[[#This Row],[Product category]],Products[Product Name],Products[CSI],,0),4)</f>
        <v>09 2</v>
      </c>
      <c r="Y13" s="18" t="str">
        <f>_xlfn.XLOOKUP(product_questions[[#This Row],[Product category]],Products[Product Name],Products[CSI],,0)</f>
        <v>09 29 00</v>
      </c>
      <c r="AA13" t="s">
        <v>42</v>
      </c>
      <c r="AB13" t="s">
        <v>51</v>
      </c>
      <c r="AC13">
        <v>10</v>
      </c>
      <c r="AE13" t="s">
        <v>534</v>
      </c>
      <c r="AF13" t="s">
        <v>712</v>
      </c>
      <c r="AI13" t="str">
        <v>Special Function Glazing</v>
      </c>
      <c r="AJ13" t="str">
        <f ca="1"/>
        <v>Special Function Glazing</v>
      </c>
    </row>
    <row r="14" spans="1:36" x14ac:dyDescent="0.2">
      <c r="A14" t="s">
        <v>385</v>
      </c>
      <c r="B14" s="24" t="s">
        <v>395</v>
      </c>
      <c r="D14" t="s">
        <v>312</v>
      </c>
      <c r="E14" t="s">
        <v>313</v>
      </c>
      <c r="F14" t="str">
        <f>LEFT(Products[[#This Row],[CSI]],2)</f>
        <v>09</v>
      </c>
      <c r="G14" t="str">
        <f>VLOOKUP(Products[[#This Row],[Category '#]],Categories[],2,0)</f>
        <v>Finishes</v>
      </c>
      <c r="I14" t="s">
        <v>297</v>
      </c>
      <c r="J14" t="s">
        <v>298</v>
      </c>
      <c r="K14" t="s">
        <v>299</v>
      </c>
      <c r="L14" t="s">
        <v>14</v>
      </c>
      <c r="N14" t="s">
        <v>9</v>
      </c>
      <c r="O14" t="s">
        <v>4</v>
      </c>
      <c r="P14" t="s">
        <v>12</v>
      </c>
      <c r="R14" t="s">
        <v>24</v>
      </c>
      <c r="S14" s="17" t="str">
        <f>VLOOKUP(product_questions[[#This Row],[Question]],Questions[],3,0)</f>
        <v>X01.1</v>
      </c>
      <c r="T14" s="17" t="str">
        <f>VLOOKUP(product_questions[[#This Row],[Feature.Part]],Questions[[Feature]:[Req/Opt]],2,0)</f>
        <v>P</v>
      </c>
      <c r="U14" s="19" t="s">
        <v>28</v>
      </c>
      <c r="V14" s="18">
        <f>VLOOKUP(LEFT(product_questions[[#This Row],[Feature.Part]],1),Table5[[Letter]:[Order]],2,0)</f>
        <v>8</v>
      </c>
      <c r="W14" s="18" t="str">
        <f>_xlfn.CONCAT(product_questions[[#This Row],[Product category]]," - ",product_questions[[#This Row],[Question]])</f>
        <v>Acoustical Ceilings - Asbestos limit</v>
      </c>
      <c r="X14" s="18" t="str">
        <f>LEFT(_xlfn.XLOOKUP(product_questions[[#This Row],[Product category]],Products[Product Name],Products[CSI],,0),4)</f>
        <v>09 5</v>
      </c>
      <c r="Y14" s="18" t="str">
        <f>_xlfn.XLOOKUP(product_questions[[#This Row],[Product category]],Products[Product Name],Products[CSI],,0)</f>
        <v>09 51 00</v>
      </c>
      <c r="AA14" t="s">
        <v>44</v>
      </c>
      <c r="AB14" t="s">
        <v>52</v>
      </c>
      <c r="AC14">
        <v>11</v>
      </c>
      <c r="AE14" t="s">
        <v>535</v>
      </c>
      <c r="AF14" t="s">
        <v>713</v>
      </c>
      <c r="AI14" t="str">
        <v>Gypsum Board</v>
      </c>
      <c r="AJ14" t="str">
        <f ca="1"/>
        <v>Gypsum Board</v>
      </c>
    </row>
    <row r="15" spans="1:36" x14ac:dyDescent="0.2">
      <c r="D15" t="s">
        <v>23</v>
      </c>
      <c r="E15" t="s">
        <v>24</v>
      </c>
      <c r="F15" t="str">
        <f>LEFT(Products[[#This Row],[CSI]],2)</f>
        <v>09</v>
      </c>
      <c r="G15" t="str">
        <f>VLOOKUP(Products[[#This Row],[Category '#]],Categories[],2,0)</f>
        <v>Finishes</v>
      </c>
      <c r="I15" t="s">
        <v>84</v>
      </c>
      <c r="J15" t="s">
        <v>85</v>
      </c>
      <c r="K15" t="s">
        <v>91</v>
      </c>
      <c r="L15" t="s">
        <v>14</v>
      </c>
      <c r="N15" t="s">
        <v>15</v>
      </c>
      <c r="O15" t="s">
        <v>21</v>
      </c>
      <c r="P15" t="s">
        <v>11</v>
      </c>
      <c r="R15" t="s">
        <v>194</v>
      </c>
      <c r="S15" s="17" t="str">
        <f>VLOOKUP(product_questions[[#This Row],[Question]],Questions[],3,0)</f>
        <v>X01.1</v>
      </c>
      <c r="T15" s="17" t="str">
        <f>VLOOKUP(product_questions[[#This Row],[Feature.Part]],Questions[[Feature]:[Req/Opt]],2,0)</f>
        <v>P</v>
      </c>
      <c r="U15" s="19" t="s">
        <v>28</v>
      </c>
      <c r="V15" s="19">
        <f>VLOOKUP(LEFT(product_questions[[#This Row],[Feature.Part]],1),Table5[[Letter]:[Order]],2,0)</f>
        <v>8</v>
      </c>
      <c r="W15" s="18" t="str">
        <f>_xlfn.CONCAT(product_questions[[#This Row],[Product category]]," - ",product_questions[[#This Row],[Question]])</f>
        <v>Specialty Ceilings - Asbestos limit</v>
      </c>
      <c r="X15" s="18" t="str">
        <f>LEFT(_xlfn.XLOOKUP(product_questions[[#This Row],[Product category]],Products[Product Name],Products[CSI],,0),4)</f>
        <v>09 5</v>
      </c>
      <c r="Y15" s="18" t="str">
        <f>_xlfn.XLOOKUP(product_questions[[#This Row],[Product category]],Products[Product Name],Products[CSI],,0)</f>
        <v>09 54 00</v>
      </c>
      <c r="AE15" t="s">
        <v>536</v>
      </c>
      <c r="AF15" t="s">
        <v>714</v>
      </c>
      <c r="AI15" t="str">
        <v>Acoustical Ceilings</v>
      </c>
      <c r="AJ15" t="str">
        <f ca="1"/>
        <v>Acoustical Ceilings</v>
      </c>
    </row>
    <row r="16" spans="1:36" x14ac:dyDescent="0.2">
      <c r="D16" t="s">
        <v>193</v>
      </c>
      <c r="E16" t="s">
        <v>194</v>
      </c>
      <c r="F16" t="str">
        <f>LEFT(Products[[#This Row],[CSI]],2)</f>
        <v>09</v>
      </c>
      <c r="G16" t="str">
        <f>VLOOKUP(Products[[#This Row],[Category '#]],Categories[],2,0)</f>
        <v>Finishes</v>
      </c>
      <c r="I16" t="s">
        <v>88</v>
      </c>
      <c r="J16" t="s">
        <v>89</v>
      </c>
      <c r="K16" t="s">
        <v>96</v>
      </c>
      <c r="L16" t="s">
        <v>14</v>
      </c>
      <c r="N16" t="s">
        <v>15</v>
      </c>
      <c r="O16" t="s">
        <v>22</v>
      </c>
      <c r="P16" t="s">
        <v>12</v>
      </c>
      <c r="R16" t="s">
        <v>196</v>
      </c>
      <c r="S16" s="17" t="str">
        <f>VLOOKUP(product_questions[[#This Row],[Question]],Questions[],3,0)</f>
        <v>X01.1</v>
      </c>
      <c r="T16" s="17" t="str">
        <f>VLOOKUP(product_questions[[#This Row],[Feature.Part]],Questions[[Feature]:[Req/Opt]],2,0)</f>
        <v>P</v>
      </c>
      <c r="U16" s="19" t="s">
        <v>28</v>
      </c>
      <c r="V16" s="19">
        <f>VLOOKUP(LEFT(product_questions[[#This Row],[Feature.Part]],1),Table5[[Letter]:[Order]],2,0)</f>
        <v>8</v>
      </c>
      <c r="W16" s="18" t="str">
        <f>_xlfn.CONCAT(product_questions[[#This Row],[Product category]]," - ",product_questions[[#This Row],[Question]])</f>
        <v>Textured Ceilings - Asbestos limit</v>
      </c>
      <c r="X16" s="18" t="str">
        <f>LEFT(_xlfn.XLOOKUP(product_questions[[#This Row],[Product category]],Products[Product Name],Products[CSI],,0),4)</f>
        <v>09 5</v>
      </c>
      <c r="Y16" s="18" t="str">
        <f>_xlfn.XLOOKUP(product_questions[[#This Row],[Product category]],Products[Product Name],Products[CSI],,0)</f>
        <v>09 56 00</v>
      </c>
      <c r="AE16" t="s">
        <v>537</v>
      </c>
      <c r="AF16" t="s">
        <v>715</v>
      </c>
      <c r="AI16" t="str">
        <v>Specialty Ceilings</v>
      </c>
      <c r="AJ16" t="str">
        <f ca="1"/>
        <v>Specialty Ceilings</v>
      </c>
    </row>
    <row r="17" spans="4:36" x14ac:dyDescent="0.2">
      <c r="D17" t="s">
        <v>195</v>
      </c>
      <c r="E17" t="s">
        <v>196</v>
      </c>
      <c r="F17" t="str">
        <f>LEFT(Products[[#This Row],[CSI]],2)</f>
        <v>09</v>
      </c>
      <c r="G17" t="str">
        <f>VLOOKUP(Products[[#This Row],[Category '#]],Categories[],2,0)</f>
        <v>Finishes</v>
      </c>
      <c r="I17" t="s">
        <v>90</v>
      </c>
      <c r="J17" s="14" t="s">
        <v>523</v>
      </c>
      <c r="K17" s="14" t="s">
        <v>97</v>
      </c>
      <c r="L17" s="14" t="s">
        <v>14</v>
      </c>
      <c r="N17" t="s">
        <v>26</v>
      </c>
      <c r="O17" t="s">
        <v>21</v>
      </c>
      <c r="P17" t="s">
        <v>11</v>
      </c>
      <c r="R17" t="s">
        <v>198</v>
      </c>
      <c r="S17" s="17" t="str">
        <f>VLOOKUP(product_questions[[#This Row],[Question]],Questions[],3,0)</f>
        <v>X01.1</v>
      </c>
      <c r="T17" s="17" t="str">
        <f>VLOOKUP(product_questions[[#This Row],[Feature.Part]],Questions[[Feature]:[Req/Opt]],2,0)</f>
        <v>P</v>
      </c>
      <c r="U17" s="19" t="s">
        <v>28</v>
      </c>
      <c r="V17" s="19">
        <f>VLOOKUP(LEFT(product_questions[[#This Row],[Feature.Part]],1),Table5[[Letter]:[Order]],2,0)</f>
        <v>8</v>
      </c>
      <c r="W17" s="18" t="str">
        <f>_xlfn.CONCAT(product_questions[[#This Row],[Product category]]," - ",product_questions[[#This Row],[Question]])</f>
        <v>Integrated Ceiling Assemblies - Asbestos limit</v>
      </c>
      <c r="X17" s="18" t="str">
        <f>LEFT(_xlfn.XLOOKUP(product_questions[[#This Row],[Product category]],Products[Product Name],Products[CSI],,0),4)</f>
        <v>09 5</v>
      </c>
      <c r="Y17" s="18" t="str">
        <f>_xlfn.XLOOKUP(product_questions[[#This Row],[Product category]],Products[Product Name],Products[CSI],,0)</f>
        <v>09 58 00</v>
      </c>
      <c r="AE17" t="s">
        <v>538</v>
      </c>
      <c r="AF17" t="s">
        <v>716</v>
      </c>
      <c r="AI17" t="str">
        <v>Textured Ceilings</v>
      </c>
      <c r="AJ17" t="str">
        <f ca="1"/>
        <v>Textured Ceilings</v>
      </c>
    </row>
    <row r="18" spans="4:36" x14ac:dyDescent="0.2">
      <c r="D18" t="s">
        <v>197</v>
      </c>
      <c r="E18" t="s">
        <v>198</v>
      </c>
      <c r="F18" t="str">
        <f>LEFT(Products[[#This Row],[CSI]],2)</f>
        <v>09</v>
      </c>
      <c r="G18" t="str">
        <f>VLOOKUP(Products[[#This Row],[Category '#]],Categories[],2,0)</f>
        <v>Finishes</v>
      </c>
      <c r="I18" t="s">
        <v>98</v>
      </c>
      <c r="J18" t="s">
        <v>99</v>
      </c>
      <c r="K18" t="s">
        <v>100</v>
      </c>
      <c r="L18" t="s">
        <v>14</v>
      </c>
      <c r="N18" t="s">
        <v>26</v>
      </c>
      <c r="O18" t="s">
        <v>22</v>
      </c>
      <c r="P18" t="s">
        <v>12</v>
      </c>
      <c r="R18" t="s">
        <v>175</v>
      </c>
      <c r="S18" s="17" t="str">
        <f>VLOOKUP(product_questions[[#This Row],[Question]],Questions[],3,0)</f>
        <v>X01.1</v>
      </c>
      <c r="T18" s="17" t="str">
        <f>VLOOKUP(product_questions[[#This Row],[Feature.Part]],Questions[[Feature]:[Req/Opt]],2,0)</f>
        <v>P</v>
      </c>
      <c r="U18" s="19" t="s">
        <v>28</v>
      </c>
      <c r="V18" s="19">
        <f>VLOOKUP(LEFT(product_questions[[#This Row],[Feature.Part]],1),Table5[[Letter]:[Order]],2,0)</f>
        <v>8</v>
      </c>
      <c r="W18" s="18" t="str">
        <f>_xlfn.CONCAT(product_questions[[#This Row],[Product category]]," - ",product_questions[[#This Row],[Question]])</f>
        <v>Resilient Flooring - Asbestos limit</v>
      </c>
      <c r="X18" s="18" t="str">
        <f>LEFT(_xlfn.XLOOKUP(product_questions[[#This Row],[Product category]],Products[Product Name],Products[CSI],,0),4)</f>
        <v>09 6</v>
      </c>
      <c r="Y18" s="18" t="str">
        <f>_xlfn.XLOOKUP(product_questions[[#This Row],[Product category]],Products[Product Name],Products[CSI],,0)</f>
        <v>09 65 00</v>
      </c>
      <c r="AE18" t="s">
        <v>539</v>
      </c>
      <c r="AF18" t="s">
        <v>717</v>
      </c>
      <c r="AI18" t="str">
        <v>Integrated Ceiling Assemblies</v>
      </c>
      <c r="AJ18" t="str">
        <f ca="1"/>
        <v>Integrated Ceiling Assemblies</v>
      </c>
    </row>
    <row r="19" spans="4:36" x14ac:dyDescent="0.2">
      <c r="D19" t="s">
        <v>216</v>
      </c>
      <c r="E19" t="s">
        <v>217</v>
      </c>
      <c r="F19" t="str">
        <f>LEFT(Products[[#This Row],[CSI]],2)</f>
        <v>09</v>
      </c>
      <c r="G19" t="str">
        <f>VLOOKUP(Products[[#This Row],[Category '#]],Categories[],2,0)</f>
        <v>Finishes</v>
      </c>
      <c r="I19" t="s">
        <v>101</v>
      </c>
      <c r="J19" t="s">
        <v>102</v>
      </c>
      <c r="K19" t="s">
        <v>103</v>
      </c>
      <c r="L19" t="s">
        <v>14</v>
      </c>
      <c r="N19" t="s">
        <v>28</v>
      </c>
      <c r="O19" t="s">
        <v>21</v>
      </c>
      <c r="P19" t="s">
        <v>11</v>
      </c>
      <c r="R19" t="s">
        <v>192</v>
      </c>
      <c r="S19" s="17" t="str">
        <f>VLOOKUP(product_questions[[#This Row],[Question]],Questions[],3,0)</f>
        <v>X01.1</v>
      </c>
      <c r="T19" s="17" t="str">
        <f>VLOOKUP(product_questions[[#This Row],[Feature.Part]],Questions[[Feature]:[Req/Opt]],2,0)</f>
        <v>P</v>
      </c>
      <c r="U19" s="19" t="s">
        <v>28</v>
      </c>
      <c r="V19" s="19">
        <f>VLOOKUP(LEFT(product_questions[[#This Row],[Feature.Part]],1),Table5[[Letter]:[Order]],2,0)</f>
        <v>8</v>
      </c>
      <c r="W19" s="18" t="str">
        <f>_xlfn.CONCAT(product_questions[[#This Row],[Product category]]," - ",product_questions[[#This Row],[Question]])</f>
        <v>Acoustic Insulation - Asbestos limit</v>
      </c>
      <c r="X19" s="18" t="str">
        <f>LEFT(_xlfn.XLOOKUP(product_questions[[#This Row],[Product category]],Products[Product Name],Products[CSI],,0),4)</f>
        <v>09 8</v>
      </c>
      <c r="Y19" s="18" t="str">
        <f>_xlfn.XLOOKUP(product_questions[[#This Row],[Product category]],Products[Product Name],Products[CSI],,0)</f>
        <v>09 81 00</v>
      </c>
      <c r="AE19" t="s">
        <v>540</v>
      </c>
      <c r="AF19" t="s">
        <v>718</v>
      </c>
      <c r="AI19" t="str">
        <v>Flooring Adhesives</v>
      </c>
      <c r="AJ19" t="str">
        <f ca="1"/>
        <v>Flooring Adhesives</v>
      </c>
    </row>
    <row r="20" spans="4:36" x14ac:dyDescent="0.2">
      <c r="D20" t="s">
        <v>168</v>
      </c>
      <c r="E20" t="s">
        <v>169</v>
      </c>
      <c r="F20" t="str">
        <f>LEFT(Products[[#This Row],[CSI]],2)</f>
        <v>09</v>
      </c>
      <c r="G20" t="str">
        <f>VLOOKUP(Products[[#This Row],[Category '#]],Categories[],2,0)</f>
        <v>Finishes</v>
      </c>
      <c r="I20" t="s">
        <v>331</v>
      </c>
      <c r="J20" t="s">
        <v>333</v>
      </c>
      <c r="K20" t="s">
        <v>332</v>
      </c>
      <c r="L20" t="s">
        <v>14</v>
      </c>
      <c r="N20" t="s">
        <v>28</v>
      </c>
      <c r="O20" t="s">
        <v>22</v>
      </c>
      <c r="P20" t="s">
        <v>12</v>
      </c>
      <c r="R20" t="s">
        <v>154</v>
      </c>
      <c r="S20" s="17" t="str">
        <f>VLOOKUP(product_questions[[#This Row],[Question]],Questions[],3,0)</f>
        <v>X01.1</v>
      </c>
      <c r="T20" s="17" t="str">
        <f>VLOOKUP(product_questions[[#This Row],[Feature.Part]],Questions[[Feature]:[Req/Opt]],2,0)</f>
        <v>P</v>
      </c>
      <c r="U20" s="19" t="s">
        <v>28</v>
      </c>
      <c r="V20" s="19">
        <f>VLOOKUP(LEFT(product_questions[[#This Row],[Feature.Part]],1),Table5[[Letter]:[Order]],2,0)</f>
        <v>8</v>
      </c>
      <c r="W20" s="18" t="str">
        <f>_xlfn.CONCAT(product_questions[[#This Row],[Product category]]," - ",product_questions[[#This Row],[Question]])</f>
        <v>Acoustic Room Components - Asbestos limit</v>
      </c>
      <c r="X20" s="18" t="str">
        <f>LEFT(_xlfn.XLOOKUP(product_questions[[#This Row],[Product category]],Products[Product Name],Products[CSI],,0),4)</f>
        <v>09 8</v>
      </c>
      <c r="Y20" s="18" t="str">
        <f>_xlfn.XLOOKUP(product_questions[[#This Row],[Product category]],Products[Product Name],Products[CSI],,0)</f>
        <v>09 84 00</v>
      </c>
      <c r="AE20" t="s">
        <v>420</v>
      </c>
      <c r="AF20" t="s">
        <v>719</v>
      </c>
      <c r="AI20" t="str">
        <v>Specialty Flooring</v>
      </c>
      <c r="AJ20" t="str">
        <f ca="1"/>
        <v>Specialty Flooring</v>
      </c>
    </row>
    <row r="21" spans="4:36" x14ac:dyDescent="0.2">
      <c r="D21" t="s">
        <v>171</v>
      </c>
      <c r="E21" t="s">
        <v>170</v>
      </c>
      <c r="F21" t="str">
        <f>LEFT(Products[[#This Row],[CSI]],2)</f>
        <v>09</v>
      </c>
      <c r="G21" t="str">
        <f>VLOOKUP(Products[[#This Row],[Category '#]],Categories[],2,0)</f>
        <v>Finishes</v>
      </c>
      <c r="I21" t="s">
        <v>334</v>
      </c>
      <c r="J21" t="s">
        <v>335</v>
      </c>
      <c r="K21" t="s">
        <v>332</v>
      </c>
      <c r="L21" t="s">
        <v>14</v>
      </c>
      <c r="N21" t="s">
        <v>84</v>
      </c>
      <c r="O21" t="s">
        <v>86</v>
      </c>
      <c r="P21" t="s">
        <v>11</v>
      </c>
      <c r="R21" t="s">
        <v>153</v>
      </c>
      <c r="S21" s="17" t="str">
        <f>VLOOKUP(product_questions[[#This Row],[Question]],Questions[],3,0)</f>
        <v>X01.1</v>
      </c>
      <c r="T21" s="17" t="str">
        <f>VLOOKUP(product_questions[[#This Row],[Feature.Part]],Questions[[Feature]:[Req/Opt]],2,0)</f>
        <v>P</v>
      </c>
      <c r="U21" s="19" t="s">
        <v>28</v>
      </c>
      <c r="V21" s="19">
        <f>VLOOKUP(LEFT(product_questions[[#This Row],[Feature.Part]],1),Table5[[Letter]:[Order]],2,0)</f>
        <v>8</v>
      </c>
      <c r="W21" s="18" t="str">
        <f>_xlfn.CONCAT(product_questions[[#This Row],[Product category]]," - ",product_questions[[#This Row],[Question]])</f>
        <v>Acoustic Finishes - Asbestos limit</v>
      </c>
      <c r="X21" s="18" t="str">
        <f>LEFT(_xlfn.XLOOKUP(product_questions[[#This Row],[Product category]],Products[Product Name],Products[CSI],,0),4)</f>
        <v>09 8</v>
      </c>
      <c r="Y21" s="18" t="str">
        <f>_xlfn.XLOOKUP(product_questions[[#This Row],[Product category]],Products[Product Name],Products[CSI],,0)</f>
        <v>09 83 00</v>
      </c>
      <c r="AE21" t="s">
        <v>541</v>
      </c>
      <c r="AF21" t="s">
        <v>720</v>
      </c>
      <c r="AI21" t="str">
        <v>Masonry Flooring</v>
      </c>
      <c r="AJ21" t="str">
        <f ca="1"/>
        <v>Masonry Flooring</v>
      </c>
    </row>
    <row r="22" spans="4:36" x14ac:dyDescent="0.2">
      <c r="D22" t="s">
        <v>172</v>
      </c>
      <c r="E22" t="s">
        <v>173</v>
      </c>
      <c r="F22" t="str">
        <f>LEFT(Products[[#This Row],[CSI]],2)</f>
        <v>09</v>
      </c>
      <c r="G22" t="str">
        <f>VLOOKUP(Products[[#This Row],[Category '#]],Categories[],2,0)</f>
        <v>Finishes</v>
      </c>
      <c r="I22" t="s">
        <v>412</v>
      </c>
      <c r="J22" t="s">
        <v>416</v>
      </c>
      <c r="K22" t="s">
        <v>414</v>
      </c>
      <c r="L22" t="s">
        <v>14</v>
      </c>
      <c r="N22" t="s">
        <v>84</v>
      </c>
      <c r="O22" t="s">
        <v>363</v>
      </c>
      <c r="P22" t="s">
        <v>11</v>
      </c>
      <c r="R22" t="s">
        <v>203</v>
      </c>
      <c r="S22" s="17" t="str">
        <f>VLOOKUP(product_questions[[#This Row],[Question]],Questions[],3,0)</f>
        <v>X01.3</v>
      </c>
      <c r="T22" s="17" t="str">
        <f>VLOOKUP(product_questions[[#This Row],[Feature.Part]],Questions[[Feature]:[Req/Opt]],2,0)</f>
        <v>P</v>
      </c>
      <c r="U22" s="19" t="s">
        <v>270</v>
      </c>
      <c r="V22" s="19">
        <f>VLOOKUP(LEFT(product_questions[[#This Row],[Feature.Part]],1),Table5[[Letter]:[Order]],2,0)</f>
        <v>8</v>
      </c>
      <c r="W22" s="18" t="str">
        <f>_xlfn.CONCAT(product_questions[[#This Row],[Product category]]," - ",product_questions[[#This Row],[Question]])</f>
        <v>Painting and Coating - Lead Paint</v>
      </c>
      <c r="X22" s="18" t="str">
        <f>LEFT(_xlfn.XLOOKUP(product_questions[[#This Row],[Product category]],Products[Product Name],Products[CSI],,0),4)</f>
        <v>09 9</v>
      </c>
      <c r="Y22" s="18" t="str">
        <f>_xlfn.XLOOKUP(product_questions[[#This Row],[Product category]],Products[Product Name],Products[CSI],,0)</f>
        <v>09 90 00</v>
      </c>
      <c r="AE22" t="s">
        <v>304</v>
      </c>
      <c r="AF22" t="s">
        <v>721</v>
      </c>
      <c r="AI22" t="str">
        <v>Wood Flooring</v>
      </c>
      <c r="AJ22" t="str">
        <f ca="1"/>
        <v>Wood Flooring</v>
      </c>
    </row>
    <row r="23" spans="4:36" x14ac:dyDescent="0.2">
      <c r="D23" t="s">
        <v>174</v>
      </c>
      <c r="E23" t="s">
        <v>175</v>
      </c>
      <c r="F23" t="str">
        <f>LEFT(Products[[#This Row],[CSI]],2)</f>
        <v>09</v>
      </c>
      <c r="G23" t="str">
        <f>VLOOKUP(Products[[#This Row],[Category '#]],Categories[],2,0)</f>
        <v>Finishes</v>
      </c>
      <c r="I23" t="s">
        <v>413</v>
      </c>
      <c r="J23" t="s">
        <v>415</v>
      </c>
      <c r="K23" t="s">
        <v>414</v>
      </c>
      <c r="L23" t="s">
        <v>14</v>
      </c>
      <c r="N23" t="s">
        <v>84</v>
      </c>
      <c r="O23" t="s">
        <v>87</v>
      </c>
      <c r="P23" t="s">
        <v>11</v>
      </c>
      <c r="R23" t="s">
        <v>325</v>
      </c>
      <c r="S23" s="17" t="str">
        <f>VLOOKUP(product_questions[[#This Row],[Question]],Questions[],3,0)</f>
        <v>X01.3</v>
      </c>
      <c r="T23" s="17" t="str">
        <f>VLOOKUP(product_questions[[#This Row],[Feature.Part]],Questions[[Feature]:[Req/Opt]],2,0)</f>
        <v>P</v>
      </c>
      <c r="U23" s="19" t="s">
        <v>273</v>
      </c>
      <c r="V23" s="19">
        <f>VLOOKUP(LEFT(product_questions[[#This Row],[Feature.Part]],1),Table5[[Letter]:[Order]],2,0)</f>
        <v>8</v>
      </c>
      <c r="W23" s="18" t="str">
        <f>_xlfn.CONCAT(product_questions[[#This Row],[Product category]]," - ",product_questions[[#This Row],[Question]])</f>
        <v>Plumbing Piping - Lead Pipes</v>
      </c>
      <c r="X23" s="18" t="str">
        <f>LEFT(_xlfn.XLOOKUP(product_questions[[#This Row],[Product category]],Products[Product Name],Products[CSI],,0),4)</f>
        <v>22 1</v>
      </c>
      <c r="Y23" s="18" t="str">
        <f>_xlfn.XLOOKUP(product_questions[[#This Row],[Product category]],Products[Product Name],Products[CSI],,0)</f>
        <v>22 10 00</v>
      </c>
      <c r="AE23" t="s">
        <v>542</v>
      </c>
      <c r="AF23" t="s">
        <v>722</v>
      </c>
      <c r="AI23" t="str">
        <v>Resilient Flooring</v>
      </c>
      <c r="AJ23" t="str">
        <f ca="1"/>
        <v>Resilient Flooring</v>
      </c>
    </row>
    <row r="24" spans="4:36" x14ac:dyDescent="0.2">
      <c r="D24" t="s">
        <v>176</v>
      </c>
      <c r="E24" t="s">
        <v>177</v>
      </c>
      <c r="F24" t="str">
        <f>LEFT(Products[[#This Row],[CSI]],2)</f>
        <v>09</v>
      </c>
      <c r="G24" t="str">
        <f>VLOOKUP(Products[[#This Row],[Category '#]],Categories[],2,0)</f>
        <v>Finishes</v>
      </c>
      <c r="I24" t="s">
        <v>149</v>
      </c>
      <c r="J24" t="s">
        <v>147</v>
      </c>
      <c r="K24" t="s">
        <v>144</v>
      </c>
      <c r="L24" t="s">
        <v>14</v>
      </c>
      <c r="N24" t="s">
        <v>84</v>
      </c>
      <c r="O24" t="s">
        <v>4</v>
      </c>
      <c r="P24" t="s">
        <v>12</v>
      </c>
      <c r="R24" t="s">
        <v>451</v>
      </c>
      <c r="S24" s="17" t="str">
        <f>VLOOKUP(product_questions[[#This Row],[Question]],Questions[],3,0)</f>
        <v>X01.3</v>
      </c>
      <c r="T24" s="17" t="str">
        <f>VLOOKUP(product_questions[[#This Row],[Feature.Part]],Questions[[Feature]:[Req/Opt]],2,0)</f>
        <v>P</v>
      </c>
      <c r="U24" s="19" t="s">
        <v>428</v>
      </c>
      <c r="V24" s="19">
        <f>VLOOKUP(LEFT(product_questions[[#This Row],[Feature.Part]],1),Table5[[Letter]:[Order]],2,0)</f>
        <v>8</v>
      </c>
      <c r="W24" s="18" t="str">
        <f>_xlfn.CONCAT(product_questions[[#This Row],[Product category]]," - ",product_questions[[#This Row],[Question]])</f>
        <v>Air and Temperature Sensors - Lead in Electronics</v>
      </c>
      <c r="X24" s="18" t="str">
        <f>LEFT(_xlfn.XLOOKUP(product_questions[[#This Row],[Product category]],Products[Product Name],Products[CSI],,0),4)</f>
        <v>23 -</v>
      </c>
      <c r="Y24" s="18" t="str">
        <f>_xlfn.XLOOKUP(product_questions[[#This Row],[Product category]],Products[Product Name],Products[CSI],,0)</f>
        <v>23 -- -S</v>
      </c>
      <c r="AE24" t="s">
        <v>543</v>
      </c>
      <c r="AF24" t="s">
        <v>723</v>
      </c>
      <c r="AI24" t="str">
        <v>Terrazzo Flooring</v>
      </c>
      <c r="AJ24" t="str">
        <f ca="1"/>
        <v>Terrazzo Flooring</v>
      </c>
    </row>
    <row r="25" spans="4:36" x14ac:dyDescent="0.2">
      <c r="D25" t="s">
        <v>179</v>
      </c>
      <c r="E25" t="s">
        <v>178</v>
      </c>
      <c r="F25" t="str">
        <f>LEFT(Products[[#This Row],[CSI]],2)</f>
        <v>09</v>
      </c>
      <c r="G25" t="str">
        <f>VLOOKUP(Products[[#This Row],[Category '#]],Categories[],2,0)</f>
        <v>Finishes</v>
      </c>
      <c r="I25" t="s">
        <v>150</v>
      </c>
      <c r="J25" t="s">
        <v>148</v>
      </c>
      <c r="K25" t="s">
        <v>144</v>
      </c>
      <c r="L25" t="s">
        <v>14</v>
      </c>
      <c r="N25" t="s">
        <v>90</v>
      </c>
      <c r="O25" t="s">
        <v>21</v>
      </c>
      <c r="P25" t="s">
        <v>11</v>
      </c>
      <c r="R25" t="s">
        <v>432</v>
      </c>
      <c r="S25" s="17" t="str">
        <f>VLOOKUP(product_questions[[#This Row],[Question]],Questions[],3,0)</f>
        <v>X01.3</v>
      </c>
      <c r="T25" s="17" t="str">
        <f>VLOOKUP(product_questions[[#This Row],[Feature.Part]],Questions[[Feature]:[Req/Opt]],2,0)</f>
        <v>P</v>
      </c>
      <c r="U25" s="19" t="s">
        <v>428</v>
      </c>
      <c r="V25" s="19">
        <f>VLOOKUP(LEFT(product_questions[[#This Row],[Feature.Part]],1),Table5[[Letter]:[Order]],2,0)</f>
        <v>8</v>
      </c>
      <c r="W25" s="18" t="str">
        <f>_xlfn.CONCAT(product_questions[[#This Row],[Product category]]," - ",product_questions[[#This Row],[Question]])</f>
        <v>Circuit Protective Devices - Lead in Electronics</v>
      </c>
      <c r="X25" s="18" t="str">
        <f>LEFT(_xlfn.XLOOKUP(product_questions[[#This Row],[Product category]],Products[Product Name],Products[CSI],,0),4)</f>
        <v>26 2</v>
      </c>
      <c r="Y25" s="18" t="str">
        <f>_xlfn.XLOOKUP(product_questions[[#This Row],[Product category]],Products[Product Name],Products[CSI],,0)</f>
        <v>26 28 00</v>
      </c>
      <c r="AE25" t="s">
        <v>469</v>
      </c>
      <c r="AF25" t="s">
        <v>724</v>
      </c>
      <c r="AI25" t="str">
        <v>Fluid-Applied Flooring</v>
      </c>
      <c r="AJ25" t="str">
        <f ca="1"/>
        <v>Fluid-Applied Flooring</v>
      </c>
    </row>
    <row r="26" spans="4:36" x14ac:dyDescent="0.2">
      <c r="D26" t="s">
        <v>180</v>
      </c>
      <c r="E26" t="s">
        <v>181</v>
      </c>
      <c r="F26" t="str">
        <f>LEFT(Products[[#This Row],[CSI]],2)</f>
        <v>09</v>
      </c>
      <c r="G26" t="str">
        <f>VLOOKUP(Products[[#This Row],[Category '#]],Categories[],2,0)</f>
        <v>Finishes</v>
      </c>
      <c r="I26" t="s">
        <v>151</v>
      </c>
      <c r="J26" t="s">
        <v>446</v>
      </c>
      <c r="K26" t="s">
        <v>144</v>
      </c>
      <c r="L26" t="s">
        <v>14</v>
      </c>
      <c r="N26" t="s">
        <v>90</v>
      </c>
      <c r="O26" t="s">
        <v>22</v>
      </c>
      <c r="P26" t="s">
        <v>12</v>
      </c>
      <c r="R26" t="s">
        <v>427</v>
      </c>
      <c r="S26" s="17" t="str">
        <f>VLOOKUP(product_questions[[#This Row],[Question]],Questions[],3,0)</f>
        <v>X01.3</v>
      </c>
      <c r="T26" s="17" t="str">
        <f>VLOOKUP(product_questions[[#This Row],[Feature.Part]],Questions[[Feature]:[Req/Opt]],2,0)</f>
        <v>P</v>
      </c>
      <c r="U26" s="19" t="s">
        <v>428</v>
      </c>
      <c r="V26" s="19">
        <f>VLOOKUP(LEFT(product_questions[[#This Row],[Feature.Part]],1),Table5[[Letter]:[Order]],2,0)</f>
        <v>8</v>
      </c>
      <c r="W26" s="18" t="str">
        <f>_xlfn.CONCAT(product_questions[[#This Row],[Product category]]," - ",product_questions[[#This Row],[Question]])</f>
        <v>Fire Detection and Alarm - Lead in Electronics</v>
      </c>
      <c r="X26" s="18" t="str">
        <f>LEFT(_xlfn.XLOOKUP(product_questions[[#This Row],[Product category]],Products[Product Name],Products[CSI],,0),4)</f>
        <v>28 4</v>
      </c>
      <c r="Y26" s="18" t="str">
        <f>_xlfn.XLOOKUP(product_questions[[#This Row],[Product category]],Products[Product Name],Products[CSI],,0)</f>
        <v>28 46 00</v>
      </c>
      <c r="AE26" t="s">
        <v>463</v>
      </c>
      <c r="AF26" t="s">
        <v>725</v>
      </c>
      <c r="AI26" t="str">
        <v>Carpeting</v>
      </c>
      <c r="AJ26" t="str">
        <f ca="1"/>
        <v>Carpeting</v>
      </c>
    </row>
    <row r="27" spans="4:36" x14ac:dyDescent="0.2">
      <c r="D27" t="s">
        <v>199</v>
      </c>
      <c r="E27" t="s">
        <v>200</v>
      </c>
      <c r="F27" t="str">
        <f>LEFT(Products[[#This Row],[CSI]],2)</f>
        <v>09</v>
      </c>
      <c r="G27" t="str">
        <f>VLOOKUP(Products[[#This Row],[Category '#]],Categories[],2,0)</f>
        <v>Finishes</v>
      </c>
      <c r="I27" t="s">
        <v>26</v>
      </c>
      <c r="J27" t="s">
        <v>27</v>
      </c>
      <c r="K27" t="s">
        <v>25</v>
      </c>
      <c r="L27" t="s">
        <v>14</v>
      </c>
      <c r="N27" t="s">
        <v>88</v>
      </c>
      <c r="O27" t="s">
        <v>21</v>
      </c>
      <c r="P27" t="s">
        <v>11</v>
      </c>
      <c r="R27" t="s">
        <v>303</v>
      </c>
      <c r="S27" s="17" t="str">
        <f>VLOOKUP(product_questions[[#This Row],[Question]],Questions[],3,0)</f>
        <v>A09.1</v>
      </c>
      <c r="T27" s="17" t="str">
        <f>VLOOKUP(product_questions[[#This Row],[Feature.Part]],Questions[[Feature]:[Req/Opt]],2,0)</f>
        <v>O</v>
      </c>
      <c r="U27" s="19" t="s">
        <v>301</v>
      </c>
      <c r="V27" s="19">
        <f>VLOOKUP(LEFT(product_questions[[#This Row],[Feature.Part]],1),Table5[[Letter]:[Order]],2,0)</f>
        <v>1</v>
      </c>
      <c r="W27" s="18" t="str">
        <f>_xlfn.CONCAT(product_questions[[#This Row],[Product category]]," - ",product_questions[[#This Row],[Question]])</f>
        <v>Rugs, Mats, Grates, &amp; Grilles - Entryway Mats/Grilles</v>
      </c>
      <c r="X27" s="18" t="str">
        <f>LEFT(_xlfn.XLOOKUP(product_questions[[#This Row],[Product category]],Products[Product Name],Products[CSI],,0),4)</f>
        <v>12 4</v>
      </c>
      <c r="Y27" s="18" t="str">
        <f>_xlfn.XLOOKUP(product_questions[[#This Row],[Product category]],Products[Product Name],Products[CSI],,0)</f>
        <v>12 48 00</v>
      </c>
      <c r="AE27" t="s">
        <v>309</v>
      </c>
      <c r="AF27" t="s">
        <v>726</v>
      </c>
      <c r="AI27" t="str">
        <v>Wall Finishes</v>
      </c>
      <c r="AJ27" t="str">
        <f ca="1"/>
        <v>Wall Finishes</v>
      </c>
    </row>
    <row r="28" spans="4:36" x14ac:dyDescent="0.2">
      <c r="D28" t="s">
        <v>191</v>
      </c>
      <c r="E28" t="s">
        <v>192</v>
      </c>
      <c r="F28" t="str">
        <f>LEFT(Products[[#This Row],[CSI]],2)</f>
        <v>09</v>
      </c>
      <c r="G28" t="str">
        <f>VLOOKUP(Products[[#This Row],[Category '#]],Categories[],2,0)</f>
        <v>Finishes</v>
      </c>
      <c r="I28" t="s">
        <v>156</v>
      </c>
      <c r="J28" t="s">
        <v>447</v>
      </c>
      <c r="K28" t="s">
        <v>25</v>
      </c>
      <c r="L28" t="s">
        <v>14</v>
      </c>
      <c r="N28" t="s">
        <v>88</v>
      </c>
      <c r="O28" t="s">
        <v>22</v>
      </c>
      <c r="P28" t="s">
        <v>12</v>
      </c>
      <c r="R28" t="s">
        <v>451</v>
      </c>
      <c r="S28" s="17" t="str">
        <f>VLOOKUP(product_questions[[#This Row],[Question]],Questions[],3,0)</f>
        <v>A08.1</v>
      </c>
      <c r="T28" s="17" t="str">
        <f>VLOOKUP(product_questions[[#This Row],[Feature.Part]],Questions[[Feature]:[Req/Opt]],2,0)</f>
        <v>O</v>
      </c>
      <c r="U28" s="19" t="s">
        <v>419</v>
      </c>
      <c r="V28" s="19">
        <f>VLOOKUP(LEFT(product_questions[[#This Row],[Feature.Part]],1),Table5[[Letter]:[Order]],2,0)</f>
        <v>1</v>
      </c>
      <c r="W28" s="18" t="str">
        <f>_xlfn.CONCAT(product_questions[[#This Row],[Product category]]," - ",product_questions[[#This Row],[Question]])</f>
        <v>Air and Temperature Sensors - Air Sensor Requirement</v>
      </c>
      <c r="X28" s="18" t="str">
        <f>LEFT(_xlfn.XLOOKUP(product_questions[[#This Row],[Product category]],Products[Product Name],Products[CSI],,0),4)</f>
        <v>23 -</v>
      </c>
      <c r="Y28" s="18" t="str">
        <f>_xlfn.XLOOKUP(product_questions[[#This Row],[Product category]],Products[Product Name],Products[CSI],,0)</f>
        <v>23 -- -S</v>
      </c>
      <c r="AE28" t="s">
        <v>308</v>
      </c>
      <c r="AF28" t="s">
        <v>727</v>
      </c>
      <c r="AI28" t="str">
        <v>Acoustic Insulation</v>
      </c>
      <c r="AJ28" t="str">
        <f ca="1"/>
        <v>Acoustic Insulation</v>
      </c>
    </row>
    <row r="29" spans="4:36" x14ac:dyDescent="0.2">
      <c r="D29" t="s">
        <v>152</v>
      </c>
      <c r="E29" t="s">
        <v>153</v>
      </c>
      <c r="F29" t="str">
        <f>LEFT(Products[[#This Row],[CSI]],2)</f>
        <v>09</v>
      </c>
      <c r="G29" t="str">
        <f>VLOOKUP(Products[[#This Row],[Category '#]],Categories[],2,0)</f>
        <v>Finishes</v>
      </c>
      <c r="I29" t="s">
        <v>159</v>
      </c>
      <c r="J29" t="s">
        <v>160</v>
      </c>
      <c r="K29" t="s">
        <v>161</v>
      </c>
      <c r="L29" t="s">
        <v>14</v>
      </c>
      <c r="N29" t="s">
        <v>98</v>
      </c>
      <c r="O29" t="s">
        <v>364</v>
      </c>
      <c r="P29" t="s">
        <v>11</v>
      </c>
      <c r="R29" t="s">
        <v>310</v>
      </c>
      <c r="S29" s="17" t="str">
        <f>VLOOKUP(product_questions[[#This Row],[Question]],Questions[],3,0)</f>
        <v>A13.1</v>
      </c>
      <c r="T29" s="17" t="str">
        <f>VLOOKUP(product_questions[[#This Row],[Feature.Part]],Questions[[Feature]:[Req/Opt]],2,0)</f>
        <v>O</v>
      </c>
      <c r="U29" s="19" t="s">
        <v>440</v>
      </c>
      <c r="V29" s="19">
        <f>VLOOKUP(LEFT(product_questions[[#This Row],[Feature.Part]],1),Table5[[Letter]:[Order]],2,0)</f>
        <v>1</v>
      </c>
      <c r="W29" s="18" t="str">
        <f>_xlfn.CONCAT(product_questions[[#This Row],[Product category]]," - ",product_questions[[#This Row],[Question]])</f>
        <v>Standalone Air Purifier - Air Purifier Capabilities</v>
      </c>
      <c r="X29" s="18" t="str">
        <f>LEFT(_xlfn.XLOOKUP(product_questions[[#This Row],[Product category]],Products[Product Name],Products[CSI],,0),4)</f>
        <v>23 -</v>
      </c>
      <c r="Y29" s="18" t="str">
        <f>_xlfn.XLOOKUP(product_questions[[#This Row],[Product category]],Products[Product Name],Products[CSI],,0)</f>
        <v>23 -- -A</v>
      </c>
      <c r="AE29" t="s">
        <v>544</v>
      </c>
      <c r="AF29" t="s">
        <v>728</v>
      </c>
      <c r="AI29" t="str">
        <v>Acoustic Finishes</v>
      </c>
      <c r="AJ29" t="str">
        <f ca="1"/>
        <v>Acoustic Finishes</v>
      </c>
    </row>
    <row r="30" spans="4:36" x14ac:dyDescent="0.2">
      <c r="D30" t="s">
        <v>155</v>
      </c>
      <c r="E30" t="s">
        <v>154</v>
      </c>
      <c r="F30" t="str">
        <f>LEFT(Products[[#This Row],[CSI]],2)</f>
        <v>09</v>
      </c>
      <c r="G30" t="str">
        <f>VLOOKUP(Products[[#This Row],[Category '#]],Categories[],2,0)</f>
        <v>Finishes</v>
      </c>
      <c r="I30" t="s">
        <v>164</v>
      </c>
      <c r="J30" t="s">
        <v>165</v>
      </c>
      <c r="K30" t="s">
        <v>166</v>
      </c>
      <c r="L30" t="s">
        <v>14</v>
      </c>
      <c r="N30" t="s">
        <v>98</v>
      </c>
      <c r="O30" t="s">
        <v>365</v>
      </c>
      <c r="P30" t="s">
        <v>11</v>
      </c>
      <c r="R30" t="s">
        <v>310</v>
      </c>
      <c r="S30" s="17" t="str">
        <f>VLOOKUP(product_questions[[#This Row],[Question]],Questions[],3,0)</f>
        <v>A13.1</v>
      </c>
      <c r="T30" s="17" t="str">
        <f>VLOOKUP(product_questions[[#This Row],[Feature.Part]],Questions[[Feature]:[Req/Opt]],2,0)</f>
        <v>O</v>
      </c>
      <c r="U30" s="19" t="s">
        <v>441</v>
      </c>
      <c r="V30" s="19">
        <f>VLOOKUP(LEFT(product_questions[[#This Row],[Feature.Part]],1),Table5[[Letter]:[Order]],2,0)</f>
        <v>1</v>
      </c>
      <c r="W30" s="18" t="str">
        <f>_xlfn.CONCAT(product_questions[[#This Row],[Product category]]," - ",product_questions[[#This Row],[Question]])</f>
        <v>Standalone Air Purifier - Electronic Air Cleaner</v>
      </c>
      <c r="X30" s="18" t="str">
        <f>LEFT(_xlfn.XLOOKUP(product_questions[[#This Row],[Product category]],Products[Product Name],Products[CSI],,0),4)</f>
        <v>23 -</v>
      </c>
      <c r="Y30" s="18" t="str">
        <f>_xlfn.XLOOKUP(product_questions[[#This Row],[Product category]],Products[Product Name],Products[CSI],,0)</f>
        <v>23 -- -A</v>
      </c>
      <c r="AE30" t="s">
        <v>545</v>
      </c>
      <c r="AF30" t="s">
        <v>729</v>
      </c>
      <c r="AI30" t="str">
        <v>Acoustic Room Components</v>
      </c>
      <c r="AJ30" t="str">
        <f ca="1"/>
        <v>Acoustic Room Components</v>
      </c>
    </row>
    <row r="31" spans="4:36" x14ac:dyDescent="0.2">
      <c r="D31" t="s">
        <v>202</v>
      </c>
      <c r="E31" t="s">
        <v>203</v>
      </c>
      <c r="F31" t="str">
        <f>LEFT(Products[[#This Row],[CSI]],2)</f>
        <v>09</v>
      </c>
      <c r="G31" t="str">
        <f>VLOOKUP(Products[[#This Row],[Category '#]],Categories[],2,0)</f>
        <v>Finishes</v>
      </c>
      <c r="I31" t="s">
        <v>122</v>
      </c>
      <c r="J31" t="s">
        <v>123</v>
      </c>
      <c r="K31" t="s">
        <v>126</v>
      </c>
      <c r="L31" t="s">
        <v>14</v>
      </c>
      <c r="N31" t="s">
        <v>98</v>
      </c>
      <c r="O31" t="s">
        <v>366</v>
      </c>
      <c r="P31" t="s">
        <v>11</v>
      </c>
      <c r="R31" t="s">
        <v>310</v>
      </c>
      <c r="S31" s="17" t="str">
        <f>VLOOKUP(product_questions[[#This Row],[Question]],Questions[],3,0)</f>
        <v>A13.1</v>
      </c>
      <c r="T31" s="17" t="str">
        <f>VLOOKUP(product_questions[[#This Row],[Feature.Part]],Questions[[Feature]:[Req/Opt]],2,0)</f>
        <v>O</v>
      </c>
      <c r="U31" s="19" t="s">
        <v>496</v>
      </c>
      <c r="V31" s="19">
        <f>VLOOKUP(LEFT(product_questions[[#This Row],[Feature.Part]],1),Table5[[Letter]:[Order]],2,0)</f>
        <v>1</v>
      </c>
      <c r="W31" s="18" t="str">
        <f>_xlfn.CONCAT(product_questions[[#This Row],[Product category]]," - ",product_questions[[#This Row],[Question]])</f>
        <v>Standalone Air Purifier - Air Additives</v>
      </c>
      <c r="X31" s="18" t="str">
        <f>LEFT(_xlfn.XLOOKUP(product_questions[[#This Row],[Product category]],Products[Product Name],Products[CSI],,0),4)</f>
        <v>23 -</v>
      </c>
      <c r="Y31" s="18" t="str">
        <f>_xlfn.XLOOKUP(product_questions[[#This Row],[Product category]],Products[Product Name],Products[CSI],,0)</f>
        <v>23 -- -A</v>
      </c>
      <c r="AE31" t="s">
        <v>546</v>
      </c>
      <c r="AF31" t="s">
        <v>730</v>
      </c>
      <c r="AI31" t="str">
        <v>Painting and Coating</v>
      </c>
      <c r="AJ31" t="str">
        <f ca="1"/>
        <v>Painting and Coating</v>
      </c>
    </row>
    <row r="32" spans="4:36" x14ac:dyDescent="0.2">
      <c r="D32" t="s">
        <v>258</v>
      </c>
      <c r="E32" t="s">
        <v>259</v>
      </c>
      <c r="F32" t="str">
        <f>LEFT(Products[[#This Row],[CSI]],2)</f>
        <v>10</v>
      </c>
      <c r="G32" t="str">
        <f>VLOOKUP(Products[[#This Row],[Category '#]],Categories[],2,0)</f>
        <v>Specialties</v>
      </c>
      <c r="I32" s="15" t="s">
        <v>129</v>
      </c>
      <c r="J32" s="15" t="s">
        <v>130</v>
      </c>
      <c r="K32" s="15" t="s">
        <v>126</v>
      </c>
      <c r="L32" s="15" t="s">
        <v>14</v>
      </c>
      <c r="N32" t="s">
        <v>98</v>
      </c>
      <c r="O32" t="s">
        <v>4</v>
      </c>
      <c r="P32" t="s">
        <v>12</v>
      </c>
      <c r="R32" t="s">
        <v>310</v>
      </c>
      <c r="S32" s="17" t="str">
        <f>VLOOKUP(product_questions[[#This Row],[Question]],Questions[],3,0)</f>
        <v>A13.1</v>
      </c>
      <c r="T32" s="17" t="str">
        <f>VLOOKUP(product_questions[[#This Row],[Feature.Part]],Questions[[Feature]:[Req/Opt]],2,0)</f>
        <v>O</v>
      </c>
      <c r="U32" s="19" t="s">
        <v>442</v>
      </c>
      <c r="V32" s="19">
        <f>VLOOKUP(LEFT(product_questions[[#This Row],[Feature.Part]],1),Table5[[Letter]:[Order]],2,0)</f>
        <v>1</v>
      </c>
      <c r="W32" s="18" t="str">
        <f>_xlfn.CONCAT(product_questions[[#This Row],[Product category]]," - ",product_questions[[#This Row],[Question]])</f>
        <v>Standalone Air Purifier - Maintenance Procedures</v>
      </c>
      <c r="X32" s="18" t="str">
        <f>LEFT(_xlfn.XLOOKUP(product_questions[[#This Row],[Product category]],Products[Product Name],Products[CSI],,0),4)</f>
        <v>23 -</v>
      </c>
      <c r="Y32" s="18" t="str">
        <f>_xlfn.XLOOKUP(product_questions[[#This Row],[Product category]],Products[Product Name],Products[CSI],,0)</f>
        <v>23 -- -A</v>
      </c>
      <c r="AE32" t="s">
        <v>547</v>
      </c>
      <c r="AF32" t="s">
        <v>731</v>
      </c>
      <c r="AI32" t="str">
        <v>Partitions</v>
      </c>
      <c r="AJ32" t="str">
        <f ca="1"/>
        <v>Partitions</v>
      </c>
    </row>
    <row r="33" spans="4:36" x14ac:dyDescent="0.2">
      <c r="D33" t="s">
        <v>348</v>
      </c>
      <c r="E33" t="s">
        <v>349</v>
      </c>
      <c r="F33" t="str">
        <f>LEFT(Products[[#This Row],[CSI]],2)</f>
        <v>10</v>
      </c>
      <c r="G33" t="str">
        <f>VLOOKUP(Products[[#This Row],[Category '#]],Categories[],2,0)</f>
        <v>Specialties</v>
      </c>
      <c r="I33" t="s">
        <v>124</v>
      </c>
      <c r="J33" t="s">
        <v>125</v>
      </c>
      <c r="K33" t="s">
        <v>127</v>
      </c>
      <c r="L33" t="s">
        <v>14</v>
      </c>
      <c r="N33" t="s">
        <v>101</v>
      </c>
      <c r="O33" t="s">
        <v>367</v>
      </c>
      <c r="P33" t="s">
        <v>11</v>
      </c>
      <c r="R33" t="s">
        <v>310</v>
      </c>
      <c r="S33" s="17" t="str">
        <f>VLOOKUP(product_questions[[#This Row],[Question]],Questions[],3,0)</f>
        <v>A13.1</v>
      </c>
      <c r="T33" s="17" t="str">
        <f>VLOOKUP(product_questions[[#This Row],[Feature.Part]],Questions[[Feature]:[Req/Opt]],2,0)</f>
        <v>O</v>
      </c>
      <c r="U33" s="19" t="s">
        <v>449</v>
      </c>
      <c r="V33" s="19">
        <f>VLOOKUP(LEFT(product_questions[[#This Row],[Feature.Part]],1),Table5[[Letter]:[Order]],2,0)</f>
        <v>1</v>
      </c>
      <c r="W33" s="18" t="str">
        <f>_xlfn.CONCAT(product_questions[[#This Row],[Product category]]," - ",product_questions[[#This Row],[Question]])</f>
        <v>Standalone Air Purifier - Device Capacity</v>
      </c>
      <c r="X33" s="18" t="str">
        <f>LEFT(_xlfn.XLOOKUP(product_questions[[#This Row],[Product category]],Products[Product Name],Products[CSI],,0),4)</f>
        <v>23 -</v>
      </c>
      <c r="Y33" s="18" t="str">
        <f>_xlfn.XLOOKUP(product_questions[[#This Row],[Product category]],Products[Product Name],Products[CSI],,0)</f>
        <v>23 -- -A</v>
      </c>
      <c r="AE33" t="s">
        <v>548</v>
      </c>
      <c r="AF33" t="s">
        <v>732</v>
      </c>
      <c r="AI33" t="str">
        <v>Hand Dryer</v>
      </c>
      <c r="AJ33" t="str">
        <f ca="1"/>
        <v>Hand Dryer</v>
      </c>
    </row>
    <row r="34" spans="4:36" x14ac:dyDescent="0.2">
      <c r="D34" t="s">
        <v>82</v>
      </c>
      <c r="E34" t="s">
        <v>83</v>
      </c>
      <c r="F34" t="str">
        <f>LEFT(Products[[#This Row],[CSI]],2)</f>
        <v>10</v>
      </c>
      <c r="G34" t="str">
        <f>VLOOKUP(Products[[#This Row],[Category '#]],Categories[],2,0)</f>
        <v>Specialties</v>
      </c>
      <c r="I34" s="15" t="s">
        <v>132</v>
      </c>
      <c r="J34" s="15" t="s">
        <v>133</v>
      </c>
      <c r="K34" s="15" t="s">
        <v>127</v>
      </c>
      <c r="L34" s="15" t="s">
        <v>14</v>
      </c>
      <c r="N34" t="s">
        <v>101</v>
      </c>
      <c r="O34" t="s">
        <v>368</v>
      </c>
      <c r="P34" t="s">
        <v>11</v>
      </c>
      <c r="R34" t="s">
        <v>458</v>
      </c>
      <c r="S34" s="17" t="str">
        <f>VLOOKUP(product_questions[[#This Row],[Question]],Questions[],3,0)</f>
        <v>A13.1</v>
      </c>
      <c r="T34" s="17" t="str">
        <f>VLOOKUP(product_questions[[#This Row],[Feature.Part]],Questions[[Feature]:[Req/Opt]],2,0)</f>
        <v>O</v>
      </c>
      <c r="U34" s="19" t="s">
        <v>454</v>
      </c>
      <c r="V34" s="19">
        <f>VLOOKUP(LEFT(product_questions[[#This Row],[Feature.Part]],1),Table5[[Letter]:[Order]],2,0)</f>
        <v>1</v>
      </c>
      <c r="W34" s="18" t="str">
        <f>_xlfn.CONCAT(product_questions[[#This Row],[Product category]]," - ",product_questions[[#This Row],[Question]])</f>
        <v>Anti-Microbial Ultraviolet Emitters - UV Air Treatment</v>
      </c>
      <c r="X34" s="18" t="str">
        <f>LEFT(_xlfn.XLOOKUP(product_questions[[#This Row],[Product category]],Products[Product Name],Products[CSI],,0),4)</f>
        <v>23 0</v>
      </c>
      <c r="Y34" s="18" t="str">
        <f>_xlfn.XLOOKUP(product_questions[[#This Row],[Product category]],Products[Product Name],Products[CSI],,0)</f>
        <v>23 05 66</v>
      </c>
      <c r="AE34" t="s">
        <v>549</v>
      </c>
      <c r="AF34" t="s">
        <v>733</v>
      </c>
      <c r="AI34" t="str">
        <v>Exterior Sun Control Devices</v>
      </c>
      <c r="AJ34" t="str">
        <f ca="1"/>
        <v>Exterior Sun Control Devices</v>
      </c>
    </row>
    <row r="35" spans="4:36" x14ac:dyDescent="0.2">
      <c r="D35" t="s">
        <v>76</v>
      </c>
      <c r="E35" t="s">
        <v>77</v>
      </c>
      <c r="F35" t="str">
        <f>LEFT(Products[[#This Row],[CSI]],2)</f>
        <v>12</v>
      </c>
      <c r="G35" t="str">
        <f>VLOOKUP(Products[[#This Row],[Category '#]],Categories[],2,0)</f>
        <v>Furnishings</v>
      </c>
      <c r="I35" t="s">
        <v>138</v>
      </c>
      <c r="J35" s="14" t="s">
        <v>139</v>
      </c>
      <c r="K35" s="14" t="s">
        <v>140</v>
      </c>
      <c r="L35" s="14" t="s">
        <v>14</v>
      </c>
      <c r="N35" t="s">
        <v>101</v>
      </c>
      <c r="O35" t="s">
        <v>371</v>
      </c>
      <c r="P35" t="s">
        <v>11</v>
      </c>
      <c r="R35" t="s">
        <v>458</v>
      </c>
      <c r="S35" s="17" t="str">
        <f>VLOOKUP(product_questions[[#This Row],[Question]],Questions[],3,0)</f>
        <v>A13.1</v>
      </c>
      <c r="T35" s="17" t="str">
        <f>VLOOKUP(product_questions[[#This Row],[Feature.Part]],Questions[[Feature]:[Req/Opt]],2,0)</f>
        <v>O</v>
      </c>
      <c r="U35" s="19" t="s">
        <v>442</v>
      </c>
      <c r="V35" s="19">
        <f>VLOOKUP(LEFT(product_questions[[#This Row],[Feature.Part]],1),Table5[[Letter]:[Order]],2,0)</f>
        <v>1</v>
      </c>
      <c r="W35" s="18" t="str">
        <f>_xlfn.CONCAT(product_questions[[#This Row],[Product category]]," - ",product_questions[[#This Row],[Question]])</f>
        <v>Anti-Microbial Ultraviolet Emitters - Maintenance Procedures</v>
      </c>
      <c r="X35" s="18" t="str">
        <f>LEFT(_xlfn.XLOOKUP(product_questions[[#This Row],[Product category]],Products[Product Name],Products[CSI],,0),4)</f>
        <v>23 0</v>
      </c>
      <c r="Y35" s="18" t="str">
        <f>_xlfn.XLOOKUP(product_questions[[#This Row],[Product category]],Products[Product Name],Products[CSI],,0)</f>
        <v>23 05 66</v>
      </c>
      <c r="AE35" t="s">
        <v>550</v>
      </c>
      <c r="AF35" t="s">
        <v>734</v>
      </c>
      <c r="AI35" t="str">
        <v>Window Blinds</v>
      </c>
      <c r="AJ35" t="str">
        <f ca="1"/>
        <v>Window Blinds</v>
      </c>
    </row>
    <row r="36" spans="4:36" x14ac:dyDescent="0.2">
      <c r="D36" t="s">
        <v>78</v>
      </c>
      <c r="E36" t="s">
        <v>79</v>
      </c>
      <c r="F36" t="str">
        <f>LEFT(Products[[#This Row],[CSI]],2)</f>
        <v>12</v>
      </c>
      <c r="G36" t="str">
        <f>VLOOKUP(Products[[#This Row],[Category '#]],Categories[],2,0)</f>
        <v>Furnishings</v>
      </c>
      <c r="I36" t="s">
        <v>142</v>
      </c>
      <c r="J36" s="14" t="s">
        <v>143</v>
      </c>
      <c r="K36" s="14" t="s">
        <v>141</v>
      </c>
      <c r="L36" s="14" t="s">
        <v>14</v>
      </c>
      <c r="N36" t="s">
        <v>101</v>
      </c>
      <c r="O36" t="s">
        <v>4</v>
      </c>
      <c r="P36" t="s">
        <v>12</v>
      </c>
      <c r="R36" t="s">
        <v>458</v>
      </c>
      <c r="S36" s="17" t="str">
        <f>VLOOKUP(product_questions[[#This Row],[Question]],Questions[],3,0)</f>
        <v>A14.1</v>
      </c>
      <c r="T36" s="17" t="str">
        <f>VLOOKUP(product_questions[[#This Row],[Feature.Part]],Questions[[Feature]:[Req/Opt]],2,0)</f>
        <v>O</v>
      </c>
      <c r="U36" s="19" t="s">
        <v>307</v>
      </c>
      <c r="V36" s="19">
        <f>VLOOKUP(LEFT(product_questions[[#This Row],[Feature.Part]],1),Table5[[Letter]:[Order]],2,0)</f>
        <v>1</v>
      </c>
      <c r="W36" s="18" t="str">
        <f>_xlfn.CONCAT(product_questions[[#This Row],[Product category]]," - ",product_questions[[#This Row],[Question]])</f>
        <v>Anti-Microbial Ultraviolet Emitters - UV Cooling Coil Treatment</v>
      </c>
      <c r="X36" s="18" t="str">
        <f>LEFT(_xlfn.XLOOKUP(product_questions[[#This Row],[Product category]],Products[Product Name],Products[CSI],,0),4)</f>
        <v>23 0</v>
      </c>
      <c r="Y36" s="18" t="str">
        <f>_xlfn.XLOOKUP(product_questions[[#This Row],[Product category]],Products[Product Name],Products[CSI],,0)</f>
        <v>23 05 66</v>
      </c>
      <c r="AE36" t="s">
        <v>551</v>
      </c>
      <c r="AF36" t="s">
        <v>735</v>
      </c>
      <c r="AI36" t="str">
        <v>Curtains and Drapes</v>
      </c>
      <c r="AJ36" t="str">
        <f ca="1"/>
        <v>Curtains and Drapes</v>
      </c>
    </row>
    <row r="37" spans="4:36" x14ac:dyDescent="0.2">
      <c r="D37" t="s">
        <v>80</v>
      </c>
      <c r="E37" t="s">
        <v>81</v>
      </c>
      <c r="F37" t="str">
        <f>LEFT(Products[[#This Row],[CSI]],2)</f>
        <v>12</v>
      </c>
      <c r="G37" t="str">
        <f>VLOOKUP(Products[[#This Row],[Category '#]],Categories[],2,0)</f>
        <v>Furnishings</v>
      </c>
      <c r="I37" s="16" t="s">
        <v>134</v>
      </c>
      <c r="J37" s="16" t="s">
        <v>417</v>
      </c>
      <c r="K37" s="16" t="s">
        <v>135</v>
      </c>
      <c r="L37" s="16" t="s">
        <v>14</v>
      </c>
      <c r="N37" t="s">
        <v>106</v>
      </c>
      <c r="O37" t="s">
        <v>369</v>
      </c>
      <c r="P37" t="s">
        <v>11</v>
      </c>
      <c r="R37" t="s">
        <v>458</v>
      </c>
      <c r="S37" s="17" t="str">
        <f>VLOOKUP(product_questions[[#This Row],[Question]],Questions[],3,0)</f>
        <v>A14.1</v>
      </c>
      <c r="T37" s="17" t="str">
        <f>VLOOKUP(product_questions[[#This Row],[Feature.Part]],Questions[[Feature]:[Req/Opt]],2,0)</f>
        <v>O</v>
      </c>
      <c r="U37" s="19" t="s">
        <v>453</v>
      </c>
      <c r="V37" s="19">
        <f>VLOOKUP(LEFT(product_questions[[#This Row],[Feature.Part]],1),Table5[[Letter]:[Order]],2,0)</f>
        <v>1</v>
      </c>
      <c r="W37" s="18" t="str">
        <f>_xlfn.CONCAT(product_questions[[#This Row],[Product category]]," - ",product_questions[[#This Row],[Question]])</f>
        <v>Anti-Microbial Ultraviolet Emitters - UV Cooling Coil Maintenance</v>
      </c>
      <c r="X37" s="18" t="str">
        <f>LEFT(_xlfn.XLOOKUP(product_questions[[#This Row],[Product category]],Products[Product Name],Products[CSI],,0),4)</f>
        <v>23 0</v>
      </c>
      <c r="Y37" s="18" t="str">
        <f>_xlfn.XLOOKUP(product_questions[[#This Row],[Product category]],Products[Product Name],Products[CSI],,0)</f>
        <v>23 05 66</v>
      </c>
      <c r="AE37" t="s">
        <v>552</v>
      </c>
      <c r="AF37" t="s">
        <v>736</v>
      </c>
      <c r="AI37" t="str">
        <v>Interior Shutters</v>
      </c>
      <c r="AJ37" t="str">
        <f ca="1"/>
        <v>Interior Shutters</v>
      </c>
    </row>
    <row r="38" spans="4:36" x14ac:dyDescent="0.2">
      <c r="D38" t="s">
        <v>73</v>
      </c>
      <c r="E38" t="s">
        <v>74</v>
      </c>
      <c r="F38" t="str">
        <f>LEFT(Products[[#This Row],[CSI]],2)</f>
        <v>12</v>
      </c>
      <c r="G38" t="str">
        <f>VLOOKUP(Products[[#This Row],[Category '#]],Categories[],2,0)</f>
        <v>Furnishings</v>
      </c>
      <c r="I38" t="s">
        <v>106</v>
      </c>
      <c r="J38" t="s">
        <v>107</v>
      </c>
      <c r="K38" t="s">
        <v>108</v>
      </c>
      <c r="L38" t="s">
        <v>14</v>
      </c>
      <c r="N38" t="s">
        <v>106</v>
      </c>
      <c r="O38" t="s">
        <v>370</v>
      </c>
      <c r="P38" t="s">
        <v>11</v>
      </c>
      <c r="R38" t="s">
        <v>460</v>
      </c>
      <c r="S38" s="17" t="str">
        <f>VLOOKUP(product_questions[[#This Row],[Question]],Questions[],3,0)</f>
        <v>A12.1</v>
      </c>
      <c r="T38" s="17" t="str">
        <f>VLOOKUP(product_questions[[#This Row],[Feature.Part]],Questions[[Feature]:[Req/Opt]],2,0)</f>
        <v>O</v>
      </c>
      <c r="U38" s="19" t="s">
        <v>923</v>
      </c>
      <c r="V38" s="19">
        <f>VLOOKUP(LEFT(product_questions[[#This Row],[Feature.Part]],1),Table5[[Letter]:[Order]],2,0)</f>
        <v>1</v>
      </c>
      <c r="W38" s="18" t="str">
        <f>_xlfn.CONCAT(product_questions[[#This Row],[Product category]]," - ",product_questions[[#This Row],[Question]])</f>
        <v>Particle Air Filtration - Outdoor Air Filtration Efficiency</v>
      </c>
      <c r="X38" s="18" t="str">
        <f>LEFT(_xlfn.XLOOKUP(product_questions[[#This Row],[Product category]],Products[Product Name],Products[CSI],,0),4)</f>
        <v>23 4</v>
      </c>
      <c r="Y38" s="18" t="str">
        <f>_xlfn.XLOOKUP(product_questions[[#This Row],[Product category]],Products[Product Name],Products[CSI],,0)</f>
        <v>23 41 00</v>
      </c>
      <c r="AE38" t="s">
        <v>553</v>
      </c>
      <c r="AF38" t="s">
        <v>737</v>
      </c>
      <c r="AI38" t="str">
        <v>Window Shades</v>
      </c>
      <c r="AJ38" t="str">
        <f ca="1"/>
        <v>Window Shades</v>
      </c>
    </row>
    <row r="39" spans="4:36" x14ac:dyDescent="0.2">
      <c r="D39" t="s">
        <v>250</v>
      </c>
      <c r="E39" t="s">
        <v>251</v>
      </c>
      <c r="F39" t="str">
        <f>LEFT(Products[[#This Row],[CSI]],2)</f>
        <v>12</v>
      </c>
      <c r="G39" t="str">
        <f>VLOOKUP(Products[[#This Row],[Category '#]],Categories[],2,0)</f>
        <v>Furnishings</v>
      </c>
      <c r="I39" t="s">
        <v>15</v>
      </c>
      <c r="J39" t="s">
        <v>360</v>
      </c>
      <c r="K39" t="s">
        <v>17</v>
      </c>
      <c r="L39" t="s">
        <v>14</v>
      </c>
      <c r="N39" t="s">
        <v>106</v>
      </c>
      <c r="O39" t="s">
        <v>4</v>
      </c>
      <c r="P39" t="s">
        <v>12</v>
      </c>
      <c r="R39" t="s">
        <v>460</v>
      </c>
      <c r="S39" s="17" t="str">
        <f>VLOOKUP(product_questions[[#This Row],[Question]],Questions[],3,0)</f>
        <v>A12.1</v>
      </c>
      <c r="T39" s="17" t="str">
        <f>VLOOKUP(product_questions[[#This Row],[Feature.Part]],Questions[[Feature]:[Req/Opt]],2,0)</f>
        <v>O</v>
      </c>
      <c r="U39" s="19" t="s">
        <v>934</v>
      </c>
      <c r="V39" s="19">
        <f>VLOOKUP(LEFT(product_questions[[#This Row],[Feature.Part]],1),Table5[[Letter]:[Order]],2,0)</f>
        <v>1</v>
      </c>
      <c r="W39" s="18" t="str">
        <f>_xlfn.CONCAT(product_questions[[#This Row],[Product category]]," - ",product_questions[[#This Row],[Question]])</f>
        <v>Particle Air Filtration - Filter Maintenance</v>
      </c>
      <c r="X39" s="18" t="str">
        <f>LEFT(_xlfn.XLOOKUP(product_questions[[#This Row],[Product category]],Products[Product Name],Products[CSI],,0),4)</f>
        <v>23 4</v>
      </c>
      <c r="Y39" s="18" t="str">
        <f>_xlfn.XLOOKUP(product_questions[[#This Row],[Product category]],Products[Product Name],Products[CSI],,0)</f>
        <v>23 41 00</v>
      </c>
      <c r="AE39" t="s">
        <v>554</v>
      </c>
      <c r="AF39" t="s">
        <v>738</v>
      </c>
      <c r="AI39" t="str">
        <v>Manufactured Metal Casework</v>
      </c>
      <c r="AJ39" t="str">
        <f ca="1"/>
        <v>Manufactured Metal Casework</v>
      </c>
    </row>
    <row r="40" spans="4:36" x14ac:dyDescent="0.2">
      <c r="D40" t="s">
        <v>253</v>
      </c>
      <c r="E40" t="s">
        <v>252</v>
      </c>
      <c r="F40" t="str">
        <f>LEFT(Products[[#This Row],[CSI]],2)</f>
        <v>12</v>
      </c>
      <c r="G40" t="str">
        <f>VLOOKUP(Products[[#This Row],[Category '#]],Categories[],2,0)</f>
        <v>Furnishings</v>
      </c>
      <c r="I40" t="s">
        <v>109</v>
      </c>
      <c r="J40" t="s">
        <v>361</v>
      </c>
      <c r="K40" t="s">
        <v>17</v>
      </c>
      <c r="L40" t="s">
        <v>14</v>
      </c>
      <c r="N40" t="s">
        <v>109</v>
      </c>
      <c r="O40" t="s">
        <v>21</v>
      </c>
      <c r="P40" t="s">
        <v>11</v>
      </c>
      <c r="R40" t="s">
        <v>460</v>
      </c>
      <c r="S40" s="17" t="str">
        <f>VLOOKUP(product_questions[[#This Row],[Question]],Questions[],3,0)</f>
        <v>A13.1</v>
      </c>
      <c r="T40" s="17" t="str">
        <f>VLOOKUP(product_questions[[#This Row],[Feature.Part]],Questions[[Feature]:[Req/Opt]],2,0)</f>
        <v>O</v>
      </c>
      <c r="U40" s="19" t="s">
        <v>924</v>
      </c>
      <c r="V40" s="19">
        <f>VLOOKUP(LEFT(product_questions[[#This Row],[Feature.Part]],1),Table5[[Letter]:[Order]],2,0)</f>
        <v>1</v>
      </c>
      <c r="W40" s="18" t="str">
        <f>_xlfn.CONCAT(product_questions[[#This Row],[Product category]]," - ",product_questions[[#This Row],[Question]])</f>
        <v>Particle Air Filtration - Recirculated Air Filtration Efficiency</v>
      </c>
      <c r="X40" s="18" t="str">
        <f>LEFT(_xlfn.XLOOKUP(product_questions[[#This Row],[Product category]],Products[Product Name],Products[CSI],,0),4)</f>
        <v>23 4</v>
      </c>
      <c r="Y40" s="18" t="str">
        <f>_xlfn.XLOOKUP(product_questions[[#This Row],[Product category]],Products[Product Name],Products[CSI],,0)</f>
        <v>23 41 00</v>
      </c>
      <c r="AE40" t="s">
        <v>555</v>
      </c>
      <c r="AF40" t="s">
        <v>739</v>
      </c>
      <c r="AI40" t="str">
        <v>Manufactured Wood Casework</v>
      </c>
      <c r="AJ40" t="str">
        <f ca="1"/>
        <v>Manufactured Wood Casework</v>
      </c>
    </row>
    <row r="41" spans="4:36" x14ac:dyDescent="0.2">
      <c r="D41" t="s">
        <v>254</v>
      </c>
      <c r="E41" t="s">
        <v>255</v>
      </c>
      <c r="F41" t="str">
        <f>LEFT(Products[[#This Row],[CSI]],2)</f>
        <v>12</v>
      </c>
      <c r="G41" t="str">
        <f>VLOOKUP(Products[[#This Row],[Category '#]],Categories[],2,0)</f>
        <v>Furnishings</v>
      </c>
      <c r="I41" t="s">
        <v>112</v>
      </c>
      <c r="J41" t="s">
        <v>113</v>
      </c>
      <c r="K41" t="s">
        <v>117</v>
      </c>
      <c r="L41" t="s">
        <v>29</v>
      </c>
      <c r="N41" t="s">
        <v>109</v>
      </c>
      <c r="O41" t="s">
        <v>22</v>
      </c>
      <c r="P41" t="s">
        <v>12</v>
      </c>
      <c r="R41" t="s">
        <v>460</v>
      </c>
      <c r="S41" s="17" t="str">
        <f>VLOOKUP(product_questions[[#This Row],[Question]],Questions[],3,0)</f>
        <v>A13.1</v>
      </c>
      <c r="T41" s="17" t="str">
        <f>VLOOKUP(product_questions[[#This Row],[Feature.Part]],Questions[[Feature]:[Req/Opt]],2,0)</f>
        <v>O</v>
      </c>
      <c r="U41" s="19" t="s">
        <v>441</v>
      </c>
      <c r="V41" s="19">
        <f>VLOOKUP(LEFT(product_questions[[#This Row],[Feature.Part]],1),Table5[[Letter]:[Order]],2,0)</f>
        <v>1</v>
      </c>
      <c r="W41" s="18" t="str">
        <f>_xlfn.CONCAT(product_questions[[#This Row],[Product category]]," - ",product_questions[[#This Row],[Question]])</f>
        <v>Particle Air Filtration - Electronic Air Cleaner</v>
      </c>
      <c r="X41" s="18" t="str">
        <f>LEFT(_xlfn.XLOOKUP(product_questions[[#This Row],[Product category]],Products[Product Name],Products[CSI],,0),4)</f>
        <v>23 4</v>
      </c>
      <c r="Y41" s="18" t="str">
        <f>_xlfn.XLOOKUP(product_questions[[#This Row],[Product category]],Products[Product Name],Products[CSI],,0)</f>
        <v>23 41 00</v>
      </c>
      <c r="AE41" t="s">
        <v>556</v>
      </c>
      <c r="AF41" t="s">
        <v>740</v>
      </c>
      <c r="AI41" t="str">
        <v>Manufactured Plastic Casework</v>
      </c>
      <c r="AJ41" t="str">
        <f ca="1"/>
        <v>Manufactured Plastic Casework</v>
      </c>
    </row>
    <row r="42" spans="4:36" x14ac:dyDescent="0.2">
      <c r="D42" t="s">
        <v>256</v>
      </c>
      <c r="E42" t="s">
        <v>257</v>
      </c>
      <c r="F42" t="str">
        <f>LEFT(Products[[#This Row],[CSI]],2)</f>
        <v>12</v>
      </c>
      <c r="G42" t="str">
        <f>VLOOKUP(Products[[#This Row],[Category '#]],Categories[],2,0)</f>
        <v>Furnishings</v>
      </c>
      <c r="I42" t="s">
        <v>114</v>
      </c>
      <c r="J42" t="s">
        <v>115</v>
      </c>
      <c r="K42" t="s">
        <v>117</v>
      </c>
      <c r="L42" t="s">
        <v>29</v>
      </c>
      <c r="N42" t="s">
        <v>116</v>
      </c>
      <c r="O42" t="s">
        <v>21</v>
      </c>
      <c r="P42" t="s">
        <v>11</v>
      </c>
      <c r="R42" t="s">
        <v>460</v>
      </c>
      <c r="S42" s="17" t="str">
        <f>VLOOKUP(product_questions[[#This Row],[Question]],Questions[],3,0)</f>
        <v>A13.1</v>
      </c>
      <c r="T42" s="17" t="str">
        <f>VLOOKUP(product_questions[[#This Row],[Feature.Part]],Questions[[Feature]:[Req/Opt]],2,0)</f>
        <v>O</v>
      </c>
      <c r="U42" s="19" t="s">
        <v>496</v>
      </c>
      <c r="V42" s="19">
        <f>VLOOKUP(LEFT(product_questions[[#This Row],[Feature.Part]],1),Table5[[Letter]:[Order]],2,0)</f>
        <v>1</v>
      </c>
      <c r="W42" s="18" t="str">
        <f>_xlfn.CONCAT(product_questions[[#This Row],[Product category]]," - ",product_questions[[#This Row],[Question]])</f>
        <v>Particle Air Filtration - Air Additives</v>
      </c>
      <c r="X42" s="18" t="str">
        <f>LEFT(_xlfn.XLOOKUP(product_questions[[#This Row],[Product category]],Products[Product Name],Products[CSI],,0),4)</f>
        <v>23 4</v>
      </c>
      <c r="Y42" s="18" t="str">
        <f>_xlfn.XLOOKUP(product_questions[[#This Row],[Product category]],Products[Product Name],Products[CSI],,0)</f>
        <v>23 41 00</v>
      </c>
      <c r="AE42" t="s">
        <v>357</v>
      </c>
      <c r="AF42" t="s">
        <v>741</v>
      </c>
      <c r="AI42" t="str">
        <v>Specialty Casework</v>
      </c>
      <c r="AJ42" t="str">
        <f ca="1"/>
        <v>Specialty Casework</v>
      </c>
    </row>
    <row r="43" spans="4:36" x14ac:dyDescent="0.2">
      <c r="D43" t="s">
        <v>248</v>
      </c>
      <c r="E43" t="s">
        <v>249</v>
      </c>
      <c r="F43" t="str">
        <f>LEFT(Products[[#This Row],[CSI]],2)</f>
        <v>12</v>
      </c>
      <c r="G43" t="str">
        <f>VLOOKUP(Products[[#This Row],[Category '#]],Categories[],2,0)</f>
        <v>Furnishings</v>
      </c>
      <c r="I43" t="s">
        <v>116</v>
      </c>
      <c r="J43" t="s">
        <v>493</v>
      </c>
      <c r="K43" t="s">
        <v>117</v>
      </c>
      <c r="L43" t="s">
        <v>29</v>
      </c>
      <c r="N43" t="s">
        <v>116</v>
      </c>
      <c r="O43" t="s">
        <v>22</v>
      </c>
      <c r="P43" t="s">
        <v>12</v>
      </c>
      <c r="R43" t="s">
        <v>460</v>
      </c>
      <c r="S43" s="17" t="str">
        <f>VLOOKUP(product_questions[[#This Row],[Question]],Questions[],3,0)</f>
        <v>A13.1</v>
      </c>
      <c r="T43" s="17" t="str">
        <f>VLOOKUP(product_questions[[#This Row],[Feature.Part]],Questions[[Feature]:[Req/Opt]],2,0)</f>
        <v>O</v>
      </c>
      <c r="U43" s="19" t="s">
        <v>442</v>
      </c>
      <c r="V43" s="19">
        <f>VLOOKUP(LEFT(product_questions[[#This Row],[Feature.Part]],1),Table5[[Letter]:[Order]],2,0)</f>
        <v>1</v>
      </c>
      <c r="W43" s="18" t="str">
        <f>_xlfn.CONCAT(product_questions[[#This Row],[Product category]]," - ",product_questions[[#This Row],[Question]])</f>
        <v>Particle Air Filtration - Maintenance Procedures</v>
      </c>
      <c r="X43" s="18" t="str">
        <f>LEFT(_xlfn.XLOOKUP(product_questions[[#This Row],[Product category]],Products[Product Name],Products[CSI],,0),4)</f>
        <v>23 4</v>
      </c>
      <c r="Y43" s="18" t="str">
        <f>_xlfn.XLOOKUP(product_questions[[#This Row],[Product category]],Products[Product Name],Products[CSI],,0)</f>
        <v>23 41 00</v>
      </c>
      <c r="AE43" t="s">
        <v>557</v>
      </c>
      <c r="AF43" t="s">
        <v>742</v>
      </c>
      <c r="AI43" t="str">
        <v>Countertops</v>
      </c>
      <c r="AJ43" t="str">
        <f ca="1"/>
        <v>Countertops</v>
      </c>
    </row>
    <row r="44" spans="4:36" x14ac:dyDescent="0.2">
      <c r="D44" t="s">
        <v>104</v>
      </c>
      <c r="E44" t="s">
        <v>105</v>
      </c>
      <c r="F44" t="str">
        <f>LEFT(Products[[#This Row],[CSI]],2)</f>
        <v>12</v>
      </c>
      <c r="G44" t="str">
        <f>VLOOKUP(Products[[#This Row],[Category '#]],Categories[],2,0)</f>
        <v>Furnishings</v>
      </c>
      <c r="I44" s="15" t="s">
        <v>120</v>
      </c>
      <c r="J44" s="15" t="s">
        <v>121</v>
      </c>
      <c r="K44" s="15" t="s">
        <v>344</v>
      </c>
      <c r="L44" s="15" t="s">
        <v>14</v>
      </c>
      <c r="N44" t="s">
        <v>112</v>
      </c>
      <c r="O44" t="s">
        <v>21</v>
      </c>
      <c r="P44" t="s">
        <v>11</v>
      </c>
      <c r="R44" t="s">
        <v>349</v>
      </c>
      <c r="S44" s="17" t="str">
        <f>VLOOKUP(product_questions[[#This Row],[Question]],Questions[],3,0)</f>
        <v>W08.4</v>
      </c>
      <c r="T44" s="17" t="str">
        <f>VLOOKUP(product_questions[[#This Row],[Feature.Part]],Questions[[Feature]:[Req/Opt]],2,0)</f>
        <v>O</v>
      </c>
      <c r="U44" s="19" t="s">
        <v>349</v>
      </c>
      <c r="V44" s="19">
        <f>VLOOKUP(LEFT(product_questions[[#This Row],[Feature.Part]],1),Table5[[Letter]:[Order]],2,0)</f>
        <v>2</v>
      </c>
      <c r="W44" s="18" t="str">
        <f>_xlfn.CONCAT(product_questions[[#This Row],[Product category]]," - ",product_questions[[#This Row],[Question]])</f>
        <v>Hand Dryer - Hand Dryer</v>
      </c>
      <c r="X44" s="18" t="str">
        <f>LEFT(_xlfn.XLOOKUP(product_questions[[#This Row],[Product category]],Products[Product Name],Products[CSI],,0),4)</f>
        <v>10 2</v>
      </c>
      <c r="Y44" s="18" t="str">
        <f>_xlfn.XLOOKUP(product_questions[[#This Row],[Product category]],Products[Product Name],Products[CSI],,0)</f>
        <v>10 28 13.29</v>
      </c>
      <c r="AE44" t="s">
        <v>351</v>
      </c>
      <c r="AF44" t="s">
        <v>743</v>
      </c>
      <c r="AI44" t="str">
        <v>Office Accessories</v>
      </c>
      <c r="AJ44" t="str">
        <f ca="1"/>
        <v>Office Accessories</v>
      </c>
    </row>
    <row r="45" spans="4:36" x14ac:dyDescent="0.2">
      <c r="D45" t="s">
        <v>71</v>
      </c>
      <c r="E45" t="s">
        <v>72</v>
      </c>
      <c r="F45" t="str">
        <f>LEFT(Products[[#This Row],[CSI]],2)</f>
        <v>12</v>
      </c>
      <c r="G45" t="str">
        <f>VLOOKUP(Products[[#This Row],[Category '#]],Categories[],2,0)</f>
        <v>Furnishings</v>
      </c>
      <c r="I45" t="s">
        <v>339</v>
      </c>
      <c r="J45" t="s">
        <v>340</v>
      </c>
      <c r="K45" t="s">
        <v>341</v>
      </c>
      <c r="L45" t="s">
        <v>14</v>
      </c>
      <c r="N45" t="s">
        <v>114</v>
      </c>
      <c r="O45" t="s">
        <v>21</v>
      </c>
      <c r="P45" t="s">
        <v>11</v>
      </c>
      <c r="R45" t="s">
        <v>354</v>
      </c>
      <c r="S45" s="17" t="str">
        <f>VLOOKUP(product_questions[[#This Row],[Question]],Questions[],3,0)</f>
        <v>W08.2</v>
      </c>
      <c r="T45" s="17" t="str">
        <f>VLOOKUP(product_questions[[#This Row],[Feature.Part]],Questions[[Feature]:[Req/Opt]],2,0)</f>
        <v>O</v>
      </c>
      <c r="U45" s="19" t="s">
        <v>358</v>
      </c>
      <c r="V45" s="19">
        <f>VLOOKUP(LEFT(product_questions[[#This Row],[Feature.Part]],1),Table5[[Letter]:[Order]],2,0)</f>
        <v>2</v>
      </c>
      <c r="W45" s="18" t="str">
        <f>_xlfn.CONCAT(product_questions[[#This Row],[Product category]]," - ",product_questions[[#This Row],[Question]])</f>
        <v>Faucets - Line-purge system</v>
      </c>
      <c r="X45" s="18" t="str">
        <f>LEFT(_xlfn.XLOOKUP(product_questions[[#This Row],[Product category]],Products[Product Name],Products[CSI],,0),4)</f>
        <v>22 4</v>
      </c>
      <c r="Y45" s="18" t="str">
        <f>_xlfn.XLOOKUP(product_questions[[#This Row],[Product category]],Products[Product Name],Products[CSI],,0)</f>
        <v>22 42 39</v>
      </c>
      <c r="AE45" t="s">
        <v>558</v>
      </c>
      <c r="AF45" t="s">
        <v>744</v>
      </c>
      <c r="AI45" t="str">
        <v>Portable Lamps</v>
      </c>
      <c r="AJ45" t="str">
        <f ca="1"/>
        <v>Portable Lamps</v>
      </c>
    </row>
    <row r="46" spans="4:36" x14ac:dyDescent="0.2">
      <c r="D46" t="s">
        <v>300</v>
      </c>
      <c r="E46" t="s">
        <v>303</v>
      </c>
      <c r="F46" t="str">
        <f>LEFT(Products[[#This Row],[CSI]],2)</f>
        <v>12</v>
      </c>
      <c r="G46" t="str">
        <f>VLOOKUP(Products[[#This Row],[Category '#]],Categories[],2,0)</f>
        <v>Furnishings</v>
      </c>
      <c r="I46" t="s">
        <v>355</v>
      </c>
      <c r="J46" t="s">
        <v>356</v>
      </c>
      <c r="K46" t="s">
        <v>357</v>
      </c>
      <c r="L46" t="s">
        <v>14</v>
      </c>
      <c r="N46" t="s">
        <v>112</v>
      </c>
      <c r="O46" t="s">
        <v>22</v>
      </c>
      <c r="P46" t="s">
        <v>12</v>
      </c>
      <c r="R46" t="s">
        <v>354</v>
      </c>
      <c r="S46" s="17" t="str">
        <f>VLOOKUP(product_questions[[#This Row],[Question]],Questions[],3,0)</f>
        <v>W08.2</v>
      </c>
      <c r="T46" s="17" t="str">
        <f>VLOOKUP(product_questions[[#This Row],[Feature.Part]],Questions[[Feature]:[Req/Opt]],2,0)</f>
        <v>O</v>
      </c>
      <c r="U46" s="19" t="s">
        <v>355</v>
      </c>
      <c r="V46" s="19">
        <f>VLOOKUP(LEFT(product_questions[[#This Row],[Feature.Part]],1),Table5[[Letter]:[Order]],2,0)</f>
        <v>2</v>
      </c>
      <c r="W46" s="18" t="str">
        <f>_xlfn.CONCAT(product_questions[[#This Row],[Product category]]," - ",product_questions[[#This Row],[Question]])</f>
        <v>Faucets - Sensor-activated faucet</v>
      </c>
      <c r="X46" s="18" t="str">
        <f>LEFT(_xlfn.XLOOKUP(product_questions[[#This Row],[Product category]],Products[Product Name],Products[CSI],,0),4)</f>
        <v>22 4</v>
      </c>
      <c r="Y46" s="18" t="str">
        <f>_xlfn.XLOOKUP(product_questions[[#This Row],[Product category]],Products[Product Name],Products[CSI],,0)</f>
        <v>22 42 39</v>
      </c>
      <c r="AE46" t="s">
        <v>559</v>
      </c>
      <c r="AF46" t="s">
        <v>745</v>
      </c>
      <c r="AI46" t="str">
        <v>Rugs, Mats, Grates, &amp; Grilles</v>
      </c>
      <c r="AJ46" t="str">
        <f ca="1"/>
        <v>Rugs, Mats, Grates, &amp; Grilles</v>
      </c>
    </row>
    <row r="47" spans="4:36" x14ac:dyDescent="0.2">
      <c r="D47" t="s">
        <v>0</v>
      </c>
      <c r="E47" t="s">
        <v>1</v>
      </c>
      <c r="F47" t="str">
        <f>LEFT(Products[[#This Row],[CSI]],2)</f>
        <v>12</v>
      </c>
      <c r="G47" t="str">
        <f>VLOOKUP(Products[[#This Row],[Category '#]],Categories[],2,0)</f>
        <v>Furnishings</v>
      </c>
      <c r="I47" t="s">
        <v>358</v>
      </c>
      <c r="J47" t="s">
        <v>359</v>
      </c>
      <c r="K47" t="s">
        <v>357</v>
      </c>
      <c r="L47" t="s">
        <v>14</v>
      </c>
      <c r="N47" t="s">
        <v>114</v>
      </c>
      <c r="O47" t="s">
        <v>22</v>
      </c>
      <c r="P47" t="s">
        <v>12</v>
      </c>
      <c r="R47" t="s">
        <v>93</v>
      </c>
      <c r="S47" s="17" t="str">
        <f>VLOOKUP(product_questions[[#This Row],[Question]],Questions[],3,0)</f>
        <v>L05.1</v>
      </c>
      <c r="T47" s="17" t="str">
        <f>VLOOKUP(product_questions[[#This Row],[Feature.Part]],Questions[[Feature]:[Req/Opt]],2,0)</f>
        <v>O</v>
      </c>
      <c r="U47" s="19" t="s">
        <v>88</v>
      </c>
      <c r="V47" s="18">
        <f>VLOOKUP(LEFT(product_questions[[#This Row],[Feature.Part]],1),Table5[[Letter]:[Order]],2,0)</f>
        <v>4</v>
      </c>
      <c r="W47" s="18" t="str">
        <f>_xlfn.CONCAT(product_questions[[#This Row],[Product category]]," - ",product_questions[[#This Row],[Question]])</f>
        <v>Glass Glazing - Glazing transmittance</v>
      </c>
      <c r="X47" s="18" t="str">
        <f>LEFT(_xlfn.XLOOKUP(product_questions[[#This Row],[Product category]],Products[Product Name],Products[CSI],,0),4)</f>
        <v>08 8</v>
      </c>
      <c r="Y47" s="18" t="str">
        <f>_xlfn.XLOOKUP(product_questions[[#This Row],[Product category]],Products[Product Name],Products[CSI],,0)</f>
        <v>08 81 00</v>
      </c>
      <c r="AE47" t="s">
        <v>560</v>
      </c>
      <c r="AF47" t="s">
        <v>746</v>
      </c>
      <c r="AI47" t="str">
        <v>Office Furniture</v>
      </c>
      <c r="AJ47" t="str">
        <f ca="1"/>
        <v>Office Furniture</v>
      </c>
    </row>
    <row r="48" spans="4:36" x14ac:dyDescent="0.2">
      <c r="D48" t="s">
        <v>110</v>
      </c>
      <c r="E48" t="s">
        <v>502</v>
      </c>
      <c r="F48" t="str">
        <f>LEFT(Products[[#This Row],[CSI]],2)</f>
        <v>12</v>
      </c>
      <c r="G48" t="str">
        <f>VLOOKUP(Products[[#This Row],[Category '#]],Categories[],2,0)</f>
        <v>Furnishings</v>
      </c>
      <c r="I48" t="s">
        <v>349</v>
      </c>
      <c r="J48" t="s">
        <v>350</v>
      </c>
      <c r="K48" t="s">
        <v>351</v>
      </c>
      <c r="L48" t="s">
        <v>14</v>
      </c>
      <c r="N48" t="s">
        <v>120</v>
      </c>
      <c r="O48" t="s">
        <v>21</v>
      </c>
      <c r="P48" t="s">
        <v>11</v>
      </c>
      <c r="R48" t="s">
        <v>95</v>
      </c>
      <c r="S48" s="17" t="str">
        <f>VLOOKUP(product_questions[[#This Row],[Question]],Questions[],3,0)</f>
        <v>L05.2</v>
      </c>
      <c r="T48" s="17" t="str">
        <f>VLOOKUP(product_questions[[#This Row],[Feature.Part]],Questions[[Feature]:[Req/Opt]],2,0)</f>
        <v>O</v>
      </c>
      <c r="U48" s="19" t="s">
        <v>90</v>
      </c>
      <c r="V48" s="18">
        <f>VLOOKUP(LEFT(product_questions[[#This Row],[Feature.Part]],1),Table5[[Letter]:[Order]],2,0)</f>
        <v>4</v>
      </c>
      <c r="W48" s="18" t="str">
        <f>_xlfn.CONCAT(product_questions[[#This Row],[Product category]]," - ",product_questions[[#This Row],[Question]])</f>
        <v>Special Function Glazing - Shading</v>
      </c>
      <c r="X48" s="18" t="str">
        <f>LEFT(_xlfn.XLOOKUP(product_questions[[#This Row],[Product category]],Products[Product Name],Products[CSI],,0),4)</f>
        <v>08 8</v>
      </c>
      <c r="Y48" s="18" t="str">
        <f>_xlfn.XLOOKUP(product_questions[[#This Row],[Product category]],Products[Product Name],Products[CSI],,0)</f>
        <v>08 88 00</v>
      </c>
      <c r="AE48" t="s">
        <v>561</v>
      </c>
      <c r="AF48" t="s">
        <v>747</v>
      </c>
      <c r="AI48" t="str">
        <v>Office Seating</v>
      </c>
      <c r="AJ48" t="str">
        <f ca="1"/>
        <v>Office Seating</v>
      </c>
    </row>
    <row r="49" spans="4:36" x14ac:dyDescent="0.2">
      <c r="D49" t="s">
        <v>118</v>
      </c>
      <c r="E49" t="s">
        <v>119</v>
      </c>
      <c r="F49" t="str">
        <f>LEFT(Products[[#This Row],[CSI]],2)</f>
        <v>12</v>
      </c>
      <c r="G49" t="str">
        <f>VLOOKUP(Products[[#This Row],[Category '#]],Categories[],2,0)</f>
        <v>Furnishings</v>
      </c>
      <c r="I49" t="s">
        <v>28</v>
      </c>
      <c r="J49" t="s">
        <v>410</v>
      </c>
      <c r="K49" t="s">
        <v>30</v>
      </c>
      <c r="L49" t="s">
        <v>29</v>
      </c>
      <c r="N49" t="s">
        <v>120</v>
      </c>
      <c r="O49" t="s">
        <v>22</v>
      </c>
      <c r="P49" t="s">
        <v>12</v>
      </c>
      <c r="R49" t="s">
        <v>83</v>
      </c>
      <c r="S49" s="17" t="str">
        <f>VLOOKUP(product_questions[[#This Row],[Question]],Questions[],3,0)</f>
        <v>L05.2</v>
      </c>
      <c r="T49" s="17" t="str">
        <f>VLOOKUP(product_questions[[#This Row],[Feature.Part]],Questions[[Feature]:[Req/Opt]],2,0)</f>
        <v>O</v>
      </c>
      <c r="U49" s="19" t="s">
        <v>90</v>
      </c>
      <c r="V49" s="18">
        <f>VLOOKUP(LEFT(product_questions[[#This Row],[Feature.Part]],1),Table5[[Letter]:[Order]],2,0)</f>
        <v>4</v>
      </c>
      <c r="W49" s="18" t="str">
        <f>_xlfn.CONCAT(product_questions[[#This Row],[Product category]]," - ",product_questions[[#This Row],[Question]])</f>
        <v>Exterior Sun Control Devices - Shading</v>
      </c>
      <c r="X49" s="18" t="str">
        <f>LEFT(_xlfn.XLOOKUP(product_questions[[#This Row],[Product category]],Products[Product Name],Products[CSI],,0),4)</f>
        <v>10 7</v>
      </c>
      <c r="Y49" s="18" t="str">
        <f>_xlfn.XLOOKUP(product_questions[[#This Row],[Product category]],Products[Product Name],Products[CSI],,0)</f>
        <v>10 71 13</v>
      </c>
      <c r="AE49" t="s">
        <v>562</v>
      </c>
      <c r="AF49" t="s">
        <v>748</v>
      </c>
      <c r="AI49" t="str">
        <v>Bicycle Racks</v>
      </c>
      <c r="AJ49" t="str">
        <f ca="1"/>
        <v>Bicycle Racks</v>
      </c>
    </row>
    <row r="50" spans="4:36" x14ac:dyDescent="0.2">
      <c r="D50" t="s">
        <v>326</v>
      </c>
      <c r="E50" t="s">
        <v>325</v>
      </c>
      <c r="F50" t="str">
        <f>LEFT(Products[[#This Row],[CSI]],2)</f>
        <v>22</v>
      </c>
      <c r="G50" t="str">
        <f>VLOOKUP(Products[[#This Row],[Category '#]],Categories[],2,0)</f>
        <v>Plumbing</v>
      </c>
      <c r="I50" t="s">
        <v>270</v>
      </c>
      <c r="J50" t="s">
        <v>274</v>
      </c>
      <c r="K50" t="s">
        <v>272</v>
      </c>
      <c r="L50" t="s">
        <v>29</v>
      </c>
      <c r="N50" t="s">
        <v>122</v>
      </c>
      <c r="O50" t="s">
        <v>21</v>
      </c>
      <c r="P50" t="s">
        <v>11</v>
      </c>
      <c r="R50" t="s">
        <v>79</v>
      </c>
      <c r="S50" s="17" t="str">
        <f>VLOOKUP(product_questions[[#This Row],[Question]],Questions[],3,0)</f>
        <v>L05.2</v>
      </c>
      <c r="T50" s="17" t="str">
        <f>VLOOKUP(product_questions[[#This Row],[Feature.Part]],Questions[[Feature]:[Req/Opt]],2,0)</f>
        <v>O</v>
      </c>
      <c r="U50" s="19" t="s">
        <v>90</v>
      </c>
      <c r="V50" s="18">
        <f>VLOOKUP(LEFT(product_questions[[#This Row],[Feature.Part]],1),Table5[[Letter]:[Order]],2,0)</f>
        <v>4</v>
      </c>
      <c r="W50" s="18" t="str">
        <f>_xlfn.CONCAT(product_questions[[#This Row],[Product category]]," - ",product_questions[[#This Row],[Question]])</f>
        <v>Curtains and Drapes - Shading</v>
      </c>
      <c r="X50" s="18" t="str">
        <f>LEFT(_xlfn.XLOOKUP(product_questions[[#This Row],[Product category]],Products[Product Name],Products[CSI],,0),4)</f>
        <v>12 2</v>
      </c>
      <c r="Y50" s="18" t="str">
        <f>_xlfn.XLOOKUP(product_questions[[#This Row],[Product category]],Products[Product Name],Products[CSI],,0)</f>
        <v>12 22 00</v>
      </c>
      <c r="AE50" t="s">
        <v>563</v>
      </c>
      <c r="AF50" t="s">
        <v>749</v>
      </c>
      <c r="AI50" t="str">
        <v>Plumbing Piping</v>
      </c>
      <c r="AJ50" t="str">
        <f ca="1"/>
        <v>Plumbing Piping</v>
      </c>
    </row>
    <row r="51" spans="4:36" x14ac:dyDescent="0.2">
      <c r="D51" t="s">
        <v>353</v>
      </c>
      <c r="E51" t="s">
        <v>354</v>
      </c>
      <c r="F51" t="str">
        <f>LEFT(Products[[#This Row],[CSI]],2)</f>
        <v>22</v>
      </c>
      <c r="G51" t="str">
        <f>VLOOKUP(Products[[#This Row],[Category '#]],Categories[],2,0)</f>
        <v>Plumbing</v>
      </c>
      <c r="I51" t="s">
        <v>273</v>
      </c>
      <c r="J51" t="s">
        <v>271</v>
      </c>
      <c r="K51" t="s">
        <v>272</v>
      </c>
      <c r="L51" t="s">
        <v>29</v>
      </c>
      <c r="N51" t="s">
        <v>124</v>
      </c>
      <c r="O51" t="s">
        <v>21</v>
      </c>
      <c r="P51" t="s">
        <v>11</v>
      </c>
      <c r="R51" t="s">
        <v>81</v>
      </c>
      <c r="S51" s="17" t="str">
        <f>VLOOKUP(product_questions[[#This Row],[Question]],Questions[],3,0)</f>
        <v>L05.2</v>
      </c>
      <c r="T51" s="17" t="str">
        <f>VLOOKUP(product_questions[[#This Row],[Feature.Part]],Questions[[Feature]:[Req/Opt]],2,0)</f>
        <v>O</v>
      </c>
      <c r="U51" s="19" t="s">
        <v>90</v>
      </c>
      <c r="V51" s="18">
        <f>VLOOKUP(LEFT(product_questions[[#This Row],[Feature.Part]],1),Table5[[Letter]:[Order]],2,0)</f>
        <v>4</v>
      </c>
      <c r="W51" s="18" t="str">
        <f>_xlfn.CONCAT(product_questions[[#This Row],[Product category]]," - ",product_questions[[#This Row],[Question]])</f>
        <v>Interior Shutters - Shading</v>
      </c>
      <c r="X51" s="18" t="str">
        <f>LEFT(_xlfn.XLOOKUP(product_questions[[#This Row],[Product category]],Products[Product Name],Products[CSI],,0),4)</f>
        <v>12 2</v>
      </c>
      <c r="Y51" s="18" t="str">
        <f>_xlfn.XLOOKUP(product_questions[[#This Row],[Product category]],Products[Product Name],Products[CSI],,0)</f>
        <v>12 23 00</v>
      </c>
      <c r="AE51" t="s">
        <v>564</v>
      </c>
      <c r="AF51" t="s">
        <v>750</v>
      </c>
      <c r="AI51" t="str">
        <v>Faucets</v>
      </c>
      <c r="AJ51" t="str">
        <f ca="1"/>
        <v>Faucets</v>
      </c>
    </row>
    <row r="52" spans="4:36" x14ac:dyDescent="0.2">
      <c r="D52" t="s">
        <v>306</v>
      </c>
      <c r="E52" t="s">
        <v>458</v>
      </c>
      <c r="F52" t="str">
        <f>LEFT(Products[[#This Row],[CSI]],2)</f>
        <v>23</v>
      </c>
      <c r="G52" t="str">
        <f>VLOOKUP(Products[[#This Row],[Category '#]],Categories[],2,0)</f>
        <v>Heating, Ventilating, and Air Conditioning (HVAC)</v>
      </c>
      <c r="I52" t="s">
        <v>428</v>
      </c>
      <c r="J52" t="s">
        <v>429</v>
      </c>
      <c r="K52" t="s">
        <v>272</v>
      </c>
      <c r="L52" t="s">
        <v>29</v>
      </c>
      <c r="N52" t="s">
        <v>122</v>
      </c>
      <c r="O52" t="s">
        <v>22</v>
      </c>
      <c r="P52" t="s">
        <v>12</v>
      </c>
      <c r="R52" t="s">
        <v>77</v>
      </c>
      <c r="S52" s="17" t="str">
        <f>VLOOKUP(product_questions[[#This Row],[Question]],Questions[],3,0)</f>
        <v>L05.2</v>
      </c>
      <c r="T52" s="17" t="str">
        <f>VLOOKUP(product_questions[[#This Row],[Feature.Part]],Questions[[Feature]:[Req/Opt]],2,0)</f>
        <v>O</v>
      </c>
      <c r="U52" s="19" t="s">
        <v>90</v>
      </c>
      <c r="V52" s="18">
        <f>VLOOKUP(LEFT(product_questions[[#This Row],[Feature.Part]],1),Table5[[Letter]:[Order]],2,0)</f>
        <v>4</v>
      </c>
      <c r="W52" s="18" t="str">
        <f>_xlfn.CONCAT(product_questions[[#This Row],[Product category]]," - ",product_questions[[#This Row],[Question]])</f>
        <v>Window Blinds - Shading</v>
      </c>
      <c r="X52" s="18" t="str">
        <f>LEFT(_xlfn.XLOOKUP(product_questions[[#This Row],[Product category]],Products[Product Name],Products[CSI],,0),4)</f>
        <v>12 2</v>
      </c>
      <c r="Y52" s="18" t="str">
        <f>_xlfn.XLOOKUP(product_questions[[#This Row],[Product category]],Products[Product Name],Products[CSI],,0)</f>
        <v>12 21 00</v>
      </c>
      <c r="AE52" t="s">
        <v>565</v>
      </c>
      <c r="AF52" t="s">
        <v>751</v>
      </c>
      <c r="AI52" t="str">
        <v>Anti-Microbial Ultraviolet Emitters</v>
      </c>
      <c r="AJ52" t="str">
        <f ca="1"/>
        <v>Anti-Microbial Ultraviolet Emitters</v>
      </c>
    </row>
    <row r="53" spans="4:36" x14ac:dyDescent="0.2">
      <c r="D53" t="s">
        <v>459</v>
      </c>
      <c r="E53" t="s">
        <v>460</v>
      </c>
      <c r="F53" t="str">
        <f>LEFT(Products[[#This Row],[CSI]],2)</f>
        <v>23</v>
      </c>
      <c r="G53" t="str">
        <f>VLOOKUP(Products[[#This Row],[Category '#]],Categories[],2,0)</f>
        <v>Heating, Ventilating, and Air Conditioning (HVAC)</v>
      </c>
      <c r="I53" t="s">
        <v>261</v>
      </c>
      <c r="J53" t="s">
        <v>263</v>
      </c>
      <c r="K53" t="s">
        <v>260</v>
      </c>
      <c r="L53" t="s">
        <v>14</v>
      </c>
      <c r="N53" t="s">
        <v>124</v>
      </c>
      <c r="O53" t="s">
        <v>22</v>
      </c>
      <c r="P53" t="s">
        <v>12</v>
      </c>
      <c r="R53" t="s">
        <v>74</v>
      </c>
      <c r="S53" s="17" t="str">
        <f>VLOOKUP(product_questions[[#This Row],[Question]],Questions[],3,0)</f>
        <v>L05.2</v>
      </c>
      <c r="T53" s="17" t="str">
        <f>VLOOKUP(product_questions[[#This Row],[Feature.Part]],Questions[[Feature]:[Req/Opt]],2,0)</f>
        <v>O</v>
      </c>
      <c r="U53" s="19" t="s">
        <v>90</v>
      </c>
      <c r="V53" s="18">
        <f>VLOOKUP(LEFT(product_questions[[#This Row],[Feature.Part]],1),Table5[[Letter]:[Order]],2,0)</f>
        <v>4</v>
      </c>
      <c r="W53" s="18" t="str">
        <f>_xlfn.CONCAT(product_questions[[#This Row],[Product category]]," - ",product_questions[[#This Row],[Question]])</f>
        <v>Window Shades - Shading</v>
      </c>
      <c r="X53" s="18" t="str">
        <f>LEFT(_xlfn.XLOOKUP(product_questions[[#This Row],[Product category]],Products[Product Name],Products[CSI],,0),4)</f>
        <v>12 2</v>
      </c>
      <c r="Y53" s="18" t="str">
        <f>_xlfn.XLOOKUP(product_questions[[#This Row],[Product category]],Products[Product Name],Products[CSI],,0)</f>
        <v>12 24 00</v>
      </c>
      <c r="AE53" t="s">
        <v>566</v>
      </c>
      <c r="AF53" t="s">
        <v>752</v>
      </c>
      <c r="AI53" t="str">
        <v>Particle Air Filtration</v>
      </c>
      <c r="AJ53" t="str">
        <f ca="1"/>
        <v>Particle Air Filtration</v>
      </c>
    </row>
    <row r="54" spans="4:36" x14ac:dyDescent="0.2">
      <c r="D54" t="s">
        <v>136</v>
      </c>
      <c r="E54" t="s">
        <v>137</v>
      </c>
      <c r="F54" t="str">
        <f>LEFT(Products[[#This Row],[CSI]],2)</f>
        <v>23</v>
      </c>
      <c r="G54" t="str">
        <f>VLOOKUP(Products[[#This Row],[Category '#]],Categories[],2,0)</f>
        <v>Heating, Ventilating, and Air Conditioning (HVAC)</v>
      </c>
      <c r="I54" t="s">
        <v>268</v>
      </c>
      <c r="J54" t="s">
        <v>269</v>
      </c>
      <c r="K54" t="s">
        <v>260</v>
      </c>
      <c r="L54" t="s">
        <v>14</v>
      </c>
      <c r="N54" t="s">
        <v>129</v>
      </c>
      <c r="O54" t="s">
        <v>21</v>
      </c>
      <c r="P54" t="s">
        <v>11</v>
      </c>
      <c r="R54" t="s">
        <v>72</v>
      </c>
      <c r="S54" s="17" t="str">
        <f>VLOOKUP(product_questions[[#This Row],[Question]],Questions[],3,0)</f>
        <v>L08.1</v>
      </c>
      <c r="T54" s="17" t="str">
        <f>VLOOKUP(product_questions[[#This Row],[Feature.Part]],Questions[[Feature]:[Req/Opt]],2,0)</f>
        <v>O</v>
      </c>
      <c r="U54" s="19" t="s">
        <v>98</v>
      </c>
      <c r="V54" s="18">
        <f>VLOOKUP(LEFT(product_questions[[#This Row],[Feature.Part]],1),Table5[[Letter]:[Order]],2,0)</f>
        <v>4</v>
      </c>
      <c r="W54" s="18" t="str">
        <f>_xlfn.CONCAT(product_questions[[#This Row],[Product category]]," - ",product_questions[[#This Row],[Question]])</f>
        <v>Portable Lamps - Color Rendering Quality</v>
      </c>
      <c r="X54" s="18" t="str">
        <f>LEFT(_xlfn.XLOOKUP(product_questions[[#This Row],[Product category]],Products[Product Name],Products[CSI],,0),4)</f>
        <v>12 4</v>
      </c>
      <c r="Y54" s="18" t="str">
        <f>_xlfn.XLOOKUP(product_questions[[#This Row],[Product category]],Products[Product Name],Products[CSI],,0)</f>
        <v>12 43 00</v>
      </c>
      <c r="AE54" t="s">
        <v>567</v>
      </c>
      <c r="AF54" t="s">
        <v>753</v>
      </c>
      <c r="AI54" t="str">
        <v>Radiant Heating and Cooling Units</v>
      </c>
      <c r="AJ54" t="str">
        <f ca="1"/>
        <v>Radiant Heating and Cooling Units</v>
      </c>
    </row>
    <row r="55" spans="4:36" x14ac:dyDescent="0.2">
      <c r="D55" t="s">
        <v>938</v>
      </c>
      <c r="E55" t="s">
        <v>310</v>
      </c>
      <c r="F55" t="str">
        <f>LEFT(Products[[#This Row],[CSI]],2)</f>
        <v>23</v>
      </c>
      <c r="G55" t="str">
        <f>VLOOKUP(Products[[#This Row],[Category '#]],Categories[],2,0)</f>
        <v>Heating, Ventilating, and Air Conditioning (HVAC)</v>
      </c>
      <c r="I55" t="s">
        <v>182</v>
      </c>
      <c r="J55" t="s">
        <v>183</v>
      </c>
      <c r="K55" t="s">
        <v>184</v>
      </c>
      <c r="L55" t="s">
        <v>14</v>
      </c>
      <c r="N55" t="s">
        <v>129</v>
      </c>
      <c r="O55" t="s">
        <v>22</v>
      </c>
      <c r="P55" t="s">
        <v>12</v>
      </c>
      <c r="R55" t="s">
        <v>72</v>
      </c>
      <c r="S55" s="17" t="str">
        <f>VLOOKUP(product_questions[[#This Row],[Question]],Questions[],3,0)</f>
        <v>L08.2</v>
      </c>
      <c r="T55" s="17" t="str">
        <f>VLOOKUP(product_questions[[#This Row],[Feature.Part]],Questions[[Feature]:[Req/Opt]],2,0)</f>
        <v>O</v>
      </c>
      <c r="U55" s="19" t="s">
        <v>101</v>
      </c>
      <c r="V55" s="18">
        <f>VLOOKUP(LEFT(product_questions[[#This Row],[Feature.Part]],1),Table5[[Letter]:[Order]],2,0)</f>
        <v>4</v>
      </c>
      <c r="W55" s="18" t="str">
        <f>_xlfn.CONCAT(product_questions[[#This Row],[Product category]]," - ",product_questions[[#This Row],[Question]])</f>
        <v>Portable Lamps - Flicker</v>
      </c>
      <c r="X55" s="18" t="str">
        <f>LEFT(_xlfn.XLOOKUP(product_questions[[#This Row],[Product category]],Products[Product Name],Products[CSI],,0),4)</f>
        <v>12 4</v>
      </c>
      <c r="Y55" s="18" t="str">
        <f>_xlfn.XLOOKUP(product_questions[[#This Row],[Product category]],Products[Product Name],Products[CSI],,0)</f>
        <v>12 43 00</v>
      </c>
      <c r="AE55" t="s">
        <v>568</v>
      </c>
      <c r="AF55" t="s">
        <v>754</v>
      </c>
      <c r="AI55" t="str">
        <v>Standalone Air Purifier</v>
      </c>
      <c r="AJ55" t="str">
        <f ca="1"/>
        <v>Standalone Air Purifier</v>
      </c>
    </row>
    <row r="56" spans="4:36" x14ac:dyDescent="0.2">
      <c r="D56" t="s">
        <v>939</v>
      </c>
      <c r="E56" t="s">
        <v>131</v>
      </c>
      <c r="F56" t="str">
        <f>LEFT(Products[[#This Row],[CSI]],2)</f>
        <v>23</v>
      </c>
      <c r="G56" t="str">
        <f>VLOOKUP(Products[[#This Row],[Category '#]],Categories[],2,0)</f>
        <v>Heating, Ventilating, and Air Conditioning (HVAC)</v>
      </c>
      <c r="I56" t="s">
        <v>185</v>
      </c>
      <c r="J56" t="s">
        <v>186</v>
      </c>
      <c r="K56" t="s">
        <v>184</v>
      </c>
      <c r="L56" t="s">
        <v>14</v>
      </c>
      <c r="N56" t="s">
        <v>132</v>
      </c>
      <c r="O56" t="s">
        <v>21</v>
      </c>
      <c r="P56" t="s">
        <v>11</v>
      </c>
      <c r="R56" t="s">
        <v>72</v>
      </c>
      <c r="S56" s="17" t="str">
        <f>VLOOKUP(product_questions[[#This Row],[Question]],Questions[],3,0)</f>
        <v>L09.2</v>
      </c>
      <c r="T56" s="17" t="str">
        <f>VLOOKUP(product_questions[[#This Row],[Feature.Part]],Questions[[Feature]:[Req/Opt]],2,0)</f>
        <v>O</v>
      </c>
      <c r="U56" s="19" t="s">
        <v>413</v>
      </c>
      <c r="V56" s="19">
        <f>VLOOKUP(LEFT(product_questions[[#This Row],[Feature.Part]],1),Table5[[Letter]:[Order]],2,0)</f>
        <v>4</v>
      </c>
      <c r="W56" s="18" t="str">
        <f>_xlfn.CONCAT(product_questions[[#This Row],[Product category]]," - ",product_questions[[#This Row],[Question]])</f>
        <v>Portable Lamps - Task Light Glare</v>
      </c>
      <c r="X56" s="18" t="str">
        <f>LEFT(_xlfn.XLOOKUP(product_questions[[#This Row],[Product category]],Products[Product Name],Products[CSI],,0),4)</f>
        <v>12 4</v>
      </c>
      <c r="Y56" s="18" t="str">
        <f>_xlfn.XLOOKUP(product_questions[[#This Row],[Product category]],Products[Product Name],Products[CSI],,0)</f>
        <v>12 43 00</v>
      </c>
      <c r="AE56" t="s">
        <v>569</v>
      </c>
      <c r="AF56" t="s">
        <v>755</v>
      </c>
      <c r="AI56" t="str">
        <v>Fan</v>
      </c>
      <c r="AJ56" t="str">
        <f ca="1"/>
        <v>Fan</v>
      </c>
    </row>
    <row r="57" spans="4:36" x14ac:dyDescent="0.2">
      <c r="D57" t="s">
        <v>940</v>
      </c>
      <c r="E57" t="s">
        <v>128</v>
      </c>
      <c r="F57" t="str">
        <f>LEFT(Products[[#This Row],[CSI]],2)</f>
        <v>23</v>
      </c>
      <c r="G57" t="str">
        <f>VLOOKUP(Products[[#This Row],[Category '#]],Categories[],2,0)</f>
        <v>Heating, Ventilating, and Air Conditioning (HVAC)</v>
      </c>
      <c r="I57" t="s">
        <v>187</v>
      </c>
      <c r="J57" t="s">
        <v>188</v>
      </c>
      <c r="K57" t="s">
        <v>184</v>
      </c>
      <c r="L57" t="s">
        <v>14</v>
      </c>
      <c r="N57" t="s">
        <v>132</v>
      </c>
      <c r="O57" t="s">
        <v>22</v>
      </c>
      <c r="P57" t="s">
        <v>12</v>
      </c>
      <c r="R57" t="s">
        <v>72</v>
      </c>
      <c r="S57" s="17" t="str">
        <f>VLOOKUP(product_questions[[#This Row],[Question]],Questions[],3,0)</f>
        <v>L09.2</v>
      </c>
      <c r="T57" s="17" t="str">
        <f>VLOOKUP(product_questions[[#This Row],[Feature.Part]],Questions[[Feature]:[Req/Opt]],2,0)</f>
        <v>O</v>
      </c>
      <c r="U57" s="19" t="s">
        <v>412</v>
      </c>
      <c r="V57" s="19">
        <f>VLOOKUP(LEFT(product_questions[[#This Row],[Feature.Part]],1),Table5[[Letter]:[Order]],2,0)</f>
        <v>4</v>
      </c>
      <c r="W57" s="18" t="str">
        <f>_xlfn.CONCAT(product_questions[[#This Row],[Product category]]," - ",product_questions[[#This Row],[Question]])</f>
        <v>Portable Lamps - Task Light Control</v>
      </c>
      <c r="X57" s="18" t="str">
        <f>LEFT(_xlfn.XLOOKUP(product_questions[[#This Row],[Product category]],Products[Product Name],Products[CSI],,0),4)</f>
        <v>12 4</v>
      </c>
      <c r="Y57" s="18" t="str">
        <f>_xlfn.XLOOKUP(product_questions[[#This Row],[Product category]],Products[Product Name],Products[CSI],,0)</f>
        <v>12 43 00</v>
      </c>
      <c r="AE57" t="s">
        <v>570</v>
      </c>
      <c r="AF57" t="s">
        <v>756</v>
      </c>
      <c r="AI57" t="str">
        <v>Space Heater</v>
      </c>
      <c r="AJ57" t="str">
        <f ca="1"/>
        <v>Space Heater</v>
      </c>
    </row>
    <row r="58" spans="4:36" x14ac:dyDescent="0.2">
      <c r="D58" t="s">
        <v>941</v>
      </c>
      <c r="E58" t="s">
        <v>451</v>
      </c>
      <c r="F58" t="str">
        <f>LEFT(Products[[#This Row],[CSI]],2)</f>
        <v>23</v>
      </c>
      <c r="G58" t="str">
        <f>VLOOKUP(Products[[#This Row],[Category '#]],Categories[],2,0)</f>
        <v>Heating, Ventilating, and Air Conditioning (HVAC)</v>
      </c>
      <c r="I58" t="s">
        <v>204</v>
      </c>
      <c r="J58" t="s">
        <v>205</v>
      </c>
      <c r="K58" t="s">
        <v>206</v>
      </c>
      <c r="L58" t="s">
        <v>14</v>
      </c>
      <c r="N58" t="s">
        <v>134</v>
      </c>
      <c r="O58" t="s">
        <v>21</v>
      </c>
      <c r="P58" t="s">
        <v>11</v>
      </c>
      <c r="R58" t="s">
        <v>70</v>
      </c>
      <c r="S58" s="17" t="str">
        <f>VLOOKUP(product_questions[[#This Row],[Question]],Questions[],3,0)</f>
        <v>L04.1</v>
      </c>
      <c r="T58" s="17" t="str">
        <f>VLOOKUP(product_questions[[#This Row],[Feature.Part]],Questions[[Feature]:[Req/Opt]],2,0)</f>
        <v>O</v>
      </c>
      <c r="U58" s="19" t="s">
        <v>84</v>
      </c>
      <c r="V58" s="18">
        <f>VLOOKUP(LEFT(product_questions[[#This Row],[Feature.Part]],1),Table5[[Letter]:[Order]],2,0)</f>
        <v>4</v>
      </c>
      <c r="W58" s="18" t="str">
        <f>_xlfn.CONCAT(product_questions[[#This Row],[Product category]]," - ",product_questions[[#This Row],[Question]])</f>
        <v>Interior Lighting - Electric Light Glare</v>
      </c>
      <c r="X58" s="18" t="str">
        <f>LEFT(_xlfn.XLOOKUP(product_questions[[#This Row],[Product category]],Products[Product Name],Products[CSI],,0),4)</f>
        <v>26 5</v>
      </c>
      <c r="Y58" s="18" t="str">
        <f>_xlfn.XLOOKUP(product_questions[[#This Row],[Product category]],Products[Product Name],Products[CSI],,0)</f>
        <v>26 51 00</v>
      </c>
      <c r="AE58" t="s">
        <v>571</v>
      </c>
      <c r="AF58" t="s">
        <v>757</v>
      </c>
      <c r="AI58" t="str">
        <v>Air and Temperature Sensors</v>
      </c>
      <c r="AJ58" t="str">
        <f ca="1"/>
        <v>Air and Temperature Sensors</v>
      </c>
    </row>
    <row r="59" spans="4:36" x14ac:dyDescent="0.2">
      <c r="D59" t="s">
        <v>436</v>
      </c>
      <c r="E59" t="s">
        <v>437</v>
      </c>
      <c r="F59" t="str">
        <f>LEFT(Products[[#This Row],[CSI]],2)</f>
        <v>26</v>
      </c>
      <c r="G59" t="str">
        <f>VLOOKUP(Products[[#This Row],[Category '#]],Categories[],2,0)</f>
        <v>Electrical</v>
      </c>
      <c r="I59" t="s">
        <v>324</v>
      </c>
      <c r="J59" t="s">
        <v>218</v>
      </c>
      <c r="K59" t="s">
        <v>219</v>
      </c>
      <c r="L59" t="s">
        <v>14</v>
      </c>
      <c r="N59" t="s">
        <v>134</v>
      </c>
      <c r="O59" t="s">
        <v>22</v>
      </c>
      <c r="P59" t="s">
        <v>12</v>
      </c>
      <c r="R59" t="s">
        <v>70</v>
      </c>
      <c r="S59" s="17" t="str">
        <f>VLOOKUP(product_questions[[#This Row],[Question]],Questions[],3,0)</f>
        <v>L08.1</v>
      </c>
      <c r="T59" s="17" t="str">
        <f>VLOOKUP(product_questions[[#This Row],[Feature.Part]],Questions[[Feature]:[Req/Opt]],2,0)</f>
        <v>O</v>
      </c>
      <c r="U59" s="19" t="s">
        <v>98</v>
      </c>
      <c r="V59" s="18">
        <f>VLOOKUP(LEFT(product_questions[[#This Row],[Feature.Part]],1),Table5[[Letter]:[Order]],2,0)</f>
        <v>4</v>
      </c>
      <c r="W59" s="18" t="str">
        <f>_xlfn.CONCAT(product_questions[[#This Row],[Product category]]," - ",product_questions[[#This Row],[Question]])</f>
        <v>Interior Lighting - Color Rendering Quality</v>
      </c>
      <c r="X59" s="18" t="str">
        <f>LEFT(_xlfn.XLOOKUP(product_questions[[#This Row],[Product category]],Products[Product Name],Products[CSI],,0),4)</f>
        <v>26 5</v>
      </c>
      <c r="Y59" s="18" t="str">
        <f>_xlfn.XLOOKUP(product_questions[[#This Row],[Product category]],Products[Product Name],Products[CSI],,0)</f>
        <v>26 51 00</v>
      </c>
      <c r="AE59" t="s">
        <v>572</v>
      </c>
      <c r="AF59" t="s">
        <v>758</v>
      </c>
      <c r="AI59" t="str">
        <v>Electrical Power Conductors and Cables</v>
      </c>
      <c r="AJ59" t="str">
        <f ca="1"/>
        <v>Electrical Power Conductors and Cables</v>
      </c>
    </row>
    <row r="60" spans="4:36" x14ac:dyDescent="0.2">
      <c r="D60" t="s">
        <v>435</v>
      </c>
      <c r="E60" t="s">
        <v>434</v>
      </c>
      <c r="F60" t="str">
        <f>LEFT(Products[[#This Row],[CSI]],2)</f>
        <v>26</v>
      </c>
      <c r="G60" t="str">
        <f>VLOOKUP(Products[[#This Row],[Category '#]],Categories[],2,0)</f>
        <v>Electrical</v>
      </c>
      <c r="I60" t="s">
        <v>8</v>
      </c>
      <c r="J60" t="s">
        <v>18</v>
      </c>
      <c r="K60" t="s">
        <v>13</v>
      </c>
      <c r="L60" t="s">
        <v>14</v>
      </c>
      <c r="N60" t="s">
        <v>138</v>
      </c>
      <c r="O60" t="s">
        <v>21</v>
      </c>
      <c r="P60" t="s">
        <v>11</v>
      </c>
      <c r="R60" t="s">
        <v>70</v>
      </c>
      <c r="S60" s="17" t="str">
        <f>VLOOKUP(product_questions[[#This Row],[Question]],Questions[],3,0)</f>
        <v>L08.2</v>
      </c>
      <c r="T60" s="17" t="str">
        <f>VLOOKUP(product_questions[[#This Row],[Feature.Part]],Questions[[Feature]:[Req/Opt]],2,0)</f>
        <v>O</v>
      </c>
      <c r="U60" s="19" t="s">
        <v>101</v>
      </c>
      <c r="V60" s="18">
        <f>VLOOKUP(LEFT(product_questions[[#This Row],[Feature.Part]],1),Table5[[Letter]:[Order]],2,0)</f>
        <v>4</v>
      </c>
      <c r="W60" s="18" t="str">
        <f>_xlfn.CONCAT(product_questions[[#This Row],[Product category]]," - ",product_questions[[#This Row],[Question]])</f>
        <v>Interior Lighting - Flicker</v>
      </c>
      <c r="X60" s="18" t="str">
        <f>LEFT(_xlfn.XLOOKUP(product_questions[[#This Row],[Product category]],Products[Product Name],Products[CSI],,0),4)</f>
        <v>26 5</v>
      </c>
      <c r="Y60" s="18" t="str">
        <f>_xlfn.XLOOKUP(product_questions[[#This Row],[Product category]],Products[Product Name],Products[CSI],,0)</f>
        <v>26 51 00</v>
      </c>
      <c r="AE60" t="s">
        <v>573</v>
      </c>
      <c r="AF60" t="s">
        <v>759</v>
      </c>
      <c r="AI60" t="str">
        <v>Raceway and Boxes for Electrical Systems</v>
      </c>
      <c r="AJ60" t="str">
        <f ca="1"/>
        <v>Raceway and Boxes for Electrical Systems</v>
      </c>
    </row>
    <row r="61" spans="4:36" x14ac:dyDescent="0.2">
      <c r="D61" t="s">
        <v>433</v>
      </c>
      <c r="E61" t="s">
        <v>432</v>
      </c>
      <c r="F61" t="str">
        <f>LEFT(Products[[#This Row],[CSI]],2)</f>
        <v>26</v>
      </c>
      <c r="G61" t="str">
        <f>VLOOKUP(Products[[#This Row],[Category '#]],Categories[],2,0)</f>
        <v>Electrical</v>
      </c>
      <c r="I61" t="s">
        <v>9</v>
      </c>
      <c r="J61" t="s">
        <v>19</v>
      </c>
      <c r="K61" t="s">
        <v>16</v>
      </c>
      <c r="L61" t="s">
        <v>14</v>
      </c>
      <c r="N61" t="s">
        <v>138</v>
      </c>
      <c r="O61" t="s">
        <v>22</v>
      </c>
      <c r="P61" t="s">
        <v>12</v>
      </c>
      <c r="R61" t="s">
        <v>70</v>
      </c>
      <c r="S61" s="17" t="str">
        <f>VLOOKUP(product_questions[[#This Row],[Question]],Questions[],3,0)</f>
        <v>L09.1</v>
      </c>
      <c r="T61" s="17" t="str">
        <f>VLOOKUP(product_questions[[#This Row],[Feature.Part]],Questions[[Feature]:[Req/Opt]],2,0)</f>
        <v>O</v>
      </c>
      <c r="U61" s="19" t="s">
        <v>331</v>
      </c>
      <c r="V61" s="19">
        <f>VLOOKUP(LEFT(product_questions[[#This Row],[Feature.Part]],1),Table5[[Letter]:[Order]],2,0)</f>
        <v>4</v>
      </c>
      <c r="W61" s="18" t="str">
        <f>_xlfn.CONCAT(product_questions[[#This Row],[Product category]]," - ",product_questions[[#This Row],[Question]])</f>
        <v>Interior Lighting - Lighting Control</v>
      </c>
      <c r="X61" s="18" t="str">
        <f>LEFT(_xlfn.XLOOKUP(product_questions[[#This Row],[Product category]],Products[Product Name],Products[CSI],,0),4)</f>
        <v>26 5</v>
      </c>
      <c r="Y61" s="18" t="str">
        <f>_xlfn.XLOOKUP(product_questions[[#This Row],[Product category]],Products[Product Name],Products[CSI],,0)</f>
        <v>26 51 00</v>
      </c>
      <c r="AE61" t="s">
        <v>574</v>
      </c>
      <c r="AF61" t="s">
        <v>760</v>
      </c>
      <c r="AI61" t="str">
        <v>Circuit Protective Devices</v>
      </c>
      <c r="AJ61" t="str">
        <f ca="1"/>
        <v>Circuit Protective Devices</v>
      </c>
    </row>
    <row r="62" spans="4:36" x14ac:dyDescent="0.2">
      <c r="D62" t="s">
        <v>69</v>
      </c>
      <c r="E62" t="s">
        <v>70</v>
      </c>
      <c r="F62" t="str">
        <f>LEFT(Products[[#This Row],[CSI]],2)</f>
        <v>26</v>
      </c>
      <c r="G62" t="str">
        <f>VLOOKUP(Products[[#This Row],[Category '#]],Categories[],2,0)</f>
        <v>Electrical</v>
      </c>
      <c r="I62" t="s">
        <v>276</v>
      </c>
      <c r="J62" t="s">
        <v>492</v>
      </c>
      <c r="K62" t="s">
        <v>277</v>
      </c>
      <c r="L62" t="s">
        <v>14</v>
      </c>
      <c r="N62" t="s">
        <v>142</v>
      </c>
      <c r="O62" t="s">
        <v>21</v>
      </c>
      <c r="P62" t="s">
        <v>11</v>
      </c>
      <c r="R62" t="s">
        <v>70</v>
      </c>
      <c r="S62" s="17" t="str">
        <f>VLOOKUP(product_questions[[#This Row],[Question]],Questions[],3,0)</f>
        <v>L09.1</v>
      </c>
      <c r="T62" s="17" t="str">
        <f>VLOOKUP(product_questions[[#This Row],[Feature.Part]],Questions[[Feature]:[Req/Opt]],2,0)</f>
        <v>O</v>
      </c>
      <c r="U62" s="19" t="s">
        <v>334</v>
      </c>
      <c r="V62" s="19">
        <f>VLOOKUP(LEFT(product_questions[[#This Row],[Feature.Part]],1),Table5[[Letter]:[Order]],2,0)</f>
        <v>4</v>
      </c>
      <c r="W62" s="18" t="str">
        <f>_xlfn.CONCAT(product_questions[[#This Row],[Product category]]," - ",product_questions[[#This Row],[Question]])</f>
        <v>Interior Lighting - Light Adjustability</v>
      </c>
      <c r="X62" s="18" t="str">
        <f>LEFT(_xlfn.XLOOKUP(product_questions[[#This Row],[Product category]],Products[Product Name],Products[CSI],,0),4)</f>
        <v>26 5</v>
      </c>
      <c r="Y62" s="18" t="str">
        <f>_xlfn.XLOOKUP(product_questions[[#This Row],[Product category]],Products[Product Name],Products[CSI],,0)</f>
        <v>26 51 00</v>
      </c>
      <c r="AE62" t="s">
        <v>575</v>
      </c>
      <c r="AF62" t="s">
        <v>761</v>
      </c>
      <c r="AI62" t="str">
        <v>Interior Lighting</v>
      </c>
      <c r="AJ62" t="str">
        <f ca="1"/>
        <v>Interior Lighting</v>
      </c>
    </row>
    <row r="63" spans="4:36" x14ac:dyDescent="0.2">
      <c r="D63" t="s">
        <v>163</v>
      </c>
      <c r="E63" t="s">
        <v>162</v>
      </c>
      <c r="F63" t="str">
        <f>LEFT(Products[[#This Row],[CSI]],2)</f>
        <v>27</v>
      </c>
      <c r="G63" t="str">
        <f>VLOOKUP(Products[[#This Row],[Category '#]],Categories[],2,0)</f>
        <v>Communications</v>
      </c>
      <c r="I63" t="s">
        <v>290</v>
      </c>
      <c r="J63" t="s">
        <v>292</v>
      </c>
      <c r="K63" t="s">
        <v>284</v>
      </c>
      <c r="L63" t="s">
        <v>14</v>
      </c>
      <c r="N63" t="s">
        <v>142</v>
      </c>
      <c r="O63" t="s">
        <v>22</v>
      </c>
      <c r="P63" t="s">
        <v>12</v>
      </c>
      <c r="R63" t="s">
        <v>105</v>
      </c>
      <c r="S63" s="17" t="str">
        <f>VLOOKUP(product_questions[[#This Row],[Question]],Questions[],3,0)</f>
        <v>V02.1</v>
      </c>
      <c r="T63" s="17" t="str">
        <f>VLOOKUP(product_questions[[#This Row],[Feature.Part]],Questions[[Feature]:[Req/Opt]],2,0)</f>
        <v>O</v>
      </c>
      <c r="U63" s="19" t="s">
        <v>106</v>
      </c>
      <c r="V63" s="18">
        <f>VLOOKUP(LEFT(product_questions[[#This Row],[Feature.Part]],1),Table5[[Letter]:[Order]],2,0)</f>
        <v>5</v>
      </c>
      <c r="W63" s="18" t="str">
        <f>_xlfn.CONCAT(product_questions[[#This Row],[Product category]]," - ",product_questions[[#This Row],[Question]])</f>
        <v>Office Accessories - Computer Positioning</v>
      </c>
      <c r="X63" s="18" t="str">
        <f>LEFT(_xlfn.XLOOKUP(product_questions[[#This Row],[Product category]],Products[Product Name],Products[CSI],,0),4)</f>
        <v>12 4</v>
      </c>
      <c r="Y63" s="18" t="str">
        <f>_xlfn.XLOOKUP(product_questions[[#This Row],[Product category]],Products[Product Name],Products[CSI],,0)</f>
        <v>12 41 00</v>
      </c>
      <c r="AE63" t="s">
        <v>576</v>
      </c>
      <c r="AF63" t="s">
        <v>762</v>
      </c>
      <c r="AI63" t="str">
        <v>Audio-Video Systems</v>
      </c>
      <c r="AJ63" t="str">
        <f ca="1"/>
        <v>Audio-Video Systems</v>
      </c>
    </row>
    <row r="64" spans="4:36" x14ac:dyDescent="0.2">
      <c r="D64" t="s">
        <v>158</v>
      </c>
      <c r="E64" t="s">
        <v>157</v>
      </c>
      <c r="F64" t="str">
        <f>LEFT(Products[[#This Row],[CSI]],2)</f>
        <v>27</v>
      </c>
      <c r="G64" t="str">
        <f>VLOOKUP(Products[[#This Row],[Category '#]],Categories[],2,0)</f>
        <v>Communications</v>
      </c>
      <c r="I64" t="s">
        <v>291</v>
      </c>
      <c r="J64" t="s">
        <v>293</v>
      </c>
      <c r="K64" t="s">
        <v>284</v>
      </c>
      <c r="L64" t="s">
        <v>14</v>
      </c>
      <c r="N64" t="s">
        <v>149</v>
      </c>
      <c r="O64" t="s">
        <v>21</v>
      </c>
      <c r="P64" t="s">
        <v>11</v>
      </c>
      <c r="R64" t="s">
        <v>105</v>
      </c>
      <c r="S64" s="17" t="str">
        <f>VLOOKUP(product_questions[[#This Row],[Question]],Questions[],3,0)</f>
        <v>V02.2</v>
      </c>
      <c r="T64" s="17" t="str">
        <f>VLOOKUP(product_questions[[#This Row],[Feature.Part]],Questions[[Feature]:[Req/Opt]],2,0)</f>
        <v>O</v>
      </c>
      <c r="U64" s="19" t="s">
        <v>109</v>
      </c>
      <c r="V64" s="18">
        <f>VLOOKUP(LEFT(product_questions[[#This Row],[Feature.Part]],1),Table5[[Letter]:[Order]],2,0)</f>
        <v>5</v>
      </c>
      <c r="W64" s="18" t="str">
        <f>_xlfn.CONCAT(product_questions[[#This Row],[Product category]]," - ",product_questions[[#This Row],[Question]])</f>
        <v>Office Accessories - Work Surface Adjustment</v>
      </c>
      <c r="X64" s="18" t="str">
        <f>LEFT(_xlfn.XLOOKUP(product_questions[[#This Row],[Product category]],Products[Product Name],Products[CSI],,0),4)</f>
        <v>12 4</v>
      </c>
      <c r="Y64" s="18" t="str">
        <f>_xlfn.XLOOKUP(product_questions[[#This Row],[Product category]],Products[Product Name],Products[CSI],,0)</f>
        <v>12 41 00</v>
      </c>
      <c r="AE64" t="s">
        <v>577</v>
      </c>
      <c r="AF64" t="s">
        <v>763</v>
      </c>
      <c r="AI64" t="str">
        <v>Sound Masking Systems</v>
      </c>
      <c r="AJ64" t="str">
        <f ca="1"/>
        <v>Sound Masking Systems</v>
      </c>
    </row>
    <row r="65" spans="4:36" x14ac:dyDescent="0.2">
      <c r="D65" t="s">
        <v>426</v>
      </c>
      <c r="E65" t="s">
        <v>427</v>
      </c>
      <c r="F65" t="str">
        <f>LEFT(Products[[#This Row],[CSI]],2)</f>
        <v>28</v>
      </c>
      <c r="G65" t="str">
        <f>VLOOKUP(Products[[#This Row],[Category '#]],Categories[],2,0)</f>
        <v>Electronic Safety and Security</v>
      </c>
      <c r="I65" t="s">
        <v>289</v>
      </c>
      <c r="J65" t="s">
        <v>283</v>
      </c>
      <c r="K65" t="s">
        <v>288</v>
      </c>
      <c r="L65" t="s">
        <v>14</v>
      </c>
      <c r="N65" t="s">
        <v>150</v>
      </c>
      <c r="O65" t="s">
        <v>21</v>
      </c>
      <c r="P65" t="s">
        <v>11</v>
      </c>
      <c r="R65" t="s">
        <v>105</v>
      </c>
      <c r="S65" s="17" t="str">
        <f>VLOOKUP(product_questions[[#This Row],[Question]],Questions[],3,0)</f>
        <v>V07.1</v>
      </c>
      <c r="T65" s="17" t="str">
        <f>VLOOKUP(product_questions[[#This Row],[Feature.Part]],Questions[[Feature]:[Req/Opt]],2,0)</f>
        <v>O</v>
      </c>
      <c r="U65" s="19" t="s">
        <v>339</v>
      </c>
      <c r="V65" s="19">
        <f>VLOOKUP(LEFT(product_questions[[#This Row],[Feature.Part]],1),Table5[[Letter]:[Order]],2,0)</f>
        <v>5</v>
      </c>
      <c r="W65" s="18" t="str">
        <f>_xlfn.CONCAT(product_questions[[#This Row],[Product category]]," - ",product_questions[[#This Row],[Question]])</f>
        <v>Office Accessories - Active Workstation</v>
      </c>
      <c r="X65" s="18" t="str">
        <f>LEFT(_xlfn.XLOOKUP(product_questions[[#This Row],[Product category]],Products[Product Name],Products[CSI],,0),4)</f>
        <v>12 4</v>
      </c>
      <c r="Y65" s="18" t="str">
        <f>_xlfn.XLOOKUP(product_questions[[#This Row],[Product category]],Products[Product Name],Products[CSI],,0)</f>
        <v>12 41 00</v>
      </c>
      <c r="AE65" t="s">
        <v>578</v>
      </c>
      <c r="AF65" t="s">
        <v>764</v>
      </c>
      <c r="AI65" t="str">
        <v>Fire Detection and Alarm</v>
      </c>
      <c r="AJ65" t="str">
        <f ca="1"/>
        <v>Fire Detection and Alarm</v>
      </c>
    </row>
    <row r="66" spans="4:36" x14ac:dyDescent="0.2">
      <c r="D66" t="s">
        <v>295</v>
      </c>
      <c r="E66" t="s">
        <v>296</v>
      </c>
      <c r="F66" t="str">
        <f>LEFT(Products[[#This Row],[CSI]],2)</f>
        <v>28</v>
      </c>
      <c r="G66" t="str">
        <f>VLOOKUP(Products[[#This Row],[Category '#]],Categories[],2,0)</f>
        <v>Electronic Safety and Security</v>
      </c>
      <c r="I66" t="s">
        <v>923</v>
      </c>
      <c r="J66" t="s">
        <v>462</v>
      </c>
      <c r="K66" t="s">
        <v>463</v>
      </c>
      <c r="L66" t="s">
        <v>14</v>
      </c>
      <c r="N66" t="s">
        <v>151</v>
      </c>
      <c r="O66" t="s">
        <v>21</v>
      </c>
      <c r="P66" t="s">
        <v>11</v>
      </c>
      <c r="R66" t="s">
        <v>1</v>
      </c>
      <c r="S66" s="17" t="str">
        <f>VLOOKUP(product_questions[[#This Row],[Question]],Questions[],3,0)</f>
        <v>V02.2</v>
      </c>
      <c r="T66" s="17" t="str">
        <f>VLOOKUP(product_questions[[#This Row],[Feature.Part]],Questions[[Feature]:[Req/Opt]],2,0)</f>
        <v>O</v>
      </c>
      <c r="U66" s="19" t="s">
        <v>15</v>
      </c>
      <c r="V66" s="18">
        <f>VLOOKUP(LEFT(product_questions[[#This Row],[Feature.Part]],1),Table5[[Letter]:[Order]],2,0)</f>
        <v>5</v>
      </c>
      <c r="W66" s="18" t="str">
        <f>_xlfn.CONCAT(product_questions[[#This Row],[Product category]]," - ",product_questions[[#This Row],[Question]])</f>
        <v>Office Furniture - Height-Adjustable Work Surfaces</v>
      </c>
      <c r="X66" s="18" t="str">
        <f>LEFT(_xlfn.XLOOKUP(product_questions[[#This Row],[Product category]],Products[Product Name],Products[CSI],,0),4)</f>
        <v>12 5</v>
      </c>
      <c r="Y66" s="18" t="str">
        <f>_xlfn.XLOOKUP(product_questions[[#This Row],[Product category]],Products[Product Name],Products[CSI],,0)</f>
        <v>12 51 00</v>
      </c>
      <c r="AE66" t="s">
        <v>579</v>
      </c>
      <c r="AF66" t="s">
        <v>765</v>
      </c>
      <c r="AI66" t="str">
        <v>Mass Notification</v>
      </c>
      <c r="AJ66" t="str">
        <f ca="1"/>
        <v>Mass Notification</v>
      </c>
    </row>
    <row r="67" spans="4:36" x14ac:dyDescent="0.2">
      <c r="I67" t="s">
        <v>924</v>
      </c>
      <c r="J67" t="s">
        <v>925</v>
      </c>
      <c r="K67" t="s">
        <v>309</v>
      </c>
      <c r="L67" t="s">
        <v>14</v>
      </c>
      <c r="N67" t="s">
        <v>149</v>
      </c>
      <c r="O67" t="s">
        <v>22</v>
      </c>
      <c r="P67" t="s">
        <v>12</v>
      </c>
      <c r="R67" t="s">
        <v>1</v>
      </c>
      <c r="S67" s="17" t="str">
        <f>VLOOKUP(product_questions[[#This Row],[Question]],Questions[],3,0)</f>
        <v>V07.1</v>
      </c>
      <c r="T67" s="17" t="str">
        <f>VLOOKUP(product_questions[[#This Row],[Feature.Part]],Questions[[Feature]:[Req/Opt]],2,0)</f>
        <v>O</v>
      </c>
      <c r="U67" s="19" t="s">
        <v>339</v>
      </c>
      <c r="V67" s="19">
        <f>VLOOKUP(LEFT(product_questions[[#This Row],[Feature.Part]],1),Table5[[Letter]:[Order]],2,0)</f>
        <v>5</v>
      </c>
      <c r="W67" s="18" t="str">
        <f>_xlfn.CONCAT(product_questions[[#This Row],[Product category]]," - ",product_questions[[#This Row],[Question]])</f>
        <v>Office Furniture - Active Workstation</v>
      </c>
      <c r="X67" s="18" t="str">
        <f>LEFT(_xlfn.XLOOKUP(product_questions[[#This Row],[Product category]],Products[Product Name],Products[CSI],,0),4)</f>
        <v>12 5</v>
      </c>
      <c r="Y67" s="18" t="str">
        <f>_xlfn.XLOOKUP(product_questions[[#This Row],[Product category]],Products[Product Name],Products[CSI],,0)</f>
        <v>12 51 00</v>
      </c>
      <c r="AE67" t="s">
        <v>580</v>
      </c>
      <c r="AF67" t="s">
        <v>766</v>
      </c>
    </row>
    <row r="68" spans="4:36" x14ac:dyDescent="0.2">
      <c r="I68" t="s">
        <v>934</v>
      </c>
      <c r="J68" t="s">
        <v>933</v>
      </c>
      <c r="K68" t="s">
        <v>463</v>
      </c>
      <c r="L68" t="s">
        <v>14</v>
      </c>
      <c r="N68" t="s">
        <v>150</v>
      </c>
      <c r="O68" t="s">
        <v>22</v>
      </c>
      <c r="P68" t="s">
        <v>12</v>
      </c>
      <c r="R68" t="s">
        <v>119</v>
      </c>
      <c r="S68" s="17" t="str">
        <f>VLOOKUP(product_questions[[#This Row],[Question]],Questions[],3,0)</f>
        <v>V04.1</v>
      </c>
      <c r="T68" s="17" t="str">
        <f>VLOOKUP(product_questions[[#This Row],[Feature.Part]],Questions[[Feature]:[Req/Opt]],2,0)</f>
        <v>O</v>
      </c>
      <c r="U68" s="19" t="s">
        <v>120</v>
      </c>
      <c r="V68" s="18">
        <f>VLOOKUP(LEFT(product_questions[[#This Row],[Feature.Part]],1),Table5[[Letter]:[Order]],2,0)</f>
        <v>5</v>
      </c>
      <c r="W68" s="18" t="str">
        <f>_xlfn.CONCAT(product_questions[[#This Row],[Product category]]," - ",product_questions[[#This Row],[Question]])</f>
        <v>Bicycle Racks - Bike Storage</v>
      </c>
      <c r="X68" s="18" t="str">
        <f>LEFT(_xlfn.XLOOKUP(product_questions[[#This Row],[Product category]],Products[Product Name],Products[CSI],,0),4)</f>
        <v>12 9</v>
      </c>
      <c r="Y68" s="18" t="str">
        <f>_xlfn.XLOOKUP(product_questions[[#This Row],[Product category]],Products[Product Name],Products[CSI],,0)</f>
        <v>12 93 13</v>
      </c>
      <c r="AE68" t="s">
        <v>91</v>
      </c>
      <c r="AF68" t="s">
        <v>767</v>
      </c>
    </row>
    <row r="69" spans="4:36" x14ac:dyDescent="0.2">
      <c r="N69" t="s">
        <v>151</v>
      </c>
      <c r="O69" t="s">
        <v>22</v>
      </c>
      <c r="P69" t="s">
        <v>12</v>
      </c>
      <c r="R69" t="s">
        <v>111</v>
      </c>
      <c r="S69" s="17" t="str">
        <f>VLOOKUP(product_questions[[#This Row],[Question]],Questions[],3,0)</f>
        <v>T04.1</v>
      </c>
      <c r="T69" s="17" t="str">
        <f>VLOOKUP(product_questions[[#This Row],[Feature.Part]],Questions[[Feature]:[Req/Opt]],2,0)</f>
        <v>O</v>
      </c>
      <c r="U69" s="19" t="s">
        <v>122</v>
      </c>
      <c r="V69" s="18">
        <f>VLOOKUP(LEFT(product_questions[[#This Row],[Feature.Part]],1),Table5[[Letter]:[Order]],2,0)</f>
        <v>6</v>
      </c>
      <c r="W69" s="18" t="str">
        <f>_xlfn.CONCAT(product_questions[[#This Row],[Product category]]," - ",product_questions[[#This Row],[Question]])</f>
        <v>Office seating - Heated chair</v>
      </c>
      <c r="X69" s="18" t="str">
        <f>LEFT(_xlfn.XLOOKUP(product_questions[[#This Row],[Product category]],Products[Product Name],Products[CSI],,0),4)</f>
        <v>12 5</v>
      </c>
      <c r="Y69" s="18" t="str">
        <f>_xlfn.XLOOKUP(product_questions[[#This Row],[Product category]],Products[Product Name],Products[CSI],,0)</f>
        <v>12 52 23</v>
      </c>
      <c r="AE69" t="s">
        <v>96</v>
      </c>
      <c r="AF69" t="s">
        <v>768</v>
      </c>
    </row>
    <row r="70" spans="4:36" x14ac:dyDescent="0.2">
      <c r="E70" s="25"/>
      <c r="N70" t="s">
        <v>156</v>
      </c>
      <c r="O70" t="s">
        <v>21</v>
      </c>
      <c r="P70" t="s">
        <v>11</v>
      </c>
      <c r="R70" t="s">
        <v>111</v>
      </c>
      <c r="S70" s="17" t="str">
        <f>VLOOKUP(product_questions[[#This Row],[Question]],Questions[],3,0)</f>
        <v>T04.2</v>
      </c>
      <c r="T70" s="17" t="str">
        <f>VLOOKUP(product_questions[[#This Row],[Feature.Part]],Questions[[Feature]:[Req/Opt]],2,0)</f>
        <v>O</v>
      </c>
      <c r="U70" s="19" t="s">
        <v>124</v>
      </c>
      <c r="V70" s="18">
        <f>VLOOKUP(LEFT(product_questions[[#This Row],[Feature.Part]],1),Table5[[Letter]:[Order]],2,0)</f>
        <v>6</v>
      </c>
      <c r="W70" s="18" t="str">
        <f>_xlfn.CONCAT(product_questions[[#This Row],[Product category]]," - ",product_questions[[#This Row],[Question]])</f>
        <v>Office seating - Cooled Chair</v>
      </c>
      <c r="X70" s="18" t="str">
        <f>LEFT(_xlfn.XLOOKUP(product_questions[[#This Row],[Product category]],Products[Product Name],Products[CSI],,0),4)</f>
        <v>12 5</v>
      </c>
      <c r="Y70" s="18" t="str">
        <f>_xlfn.XLOOKUP(product_questions[[#This Row],[Product category]],Products[Product Name],Products[CSI],,0)</f>
        <v>12 52 23</v>
      </c>
      <c r="AE70" t="s">
        <v>97</v>
      </c>
      <c r="AF70" t="s">
        <v>769</v>
      </c>
    </row>
    <row r="71" spans="4:36" x14ac:dyDescent="0.2">
      <c r="E71" s="25"/>
      <c r="N71" t="s">
        <v>156</v>
      </c>
      <c r="O71" t="s">
        <v>22</v>
      </c>
      <c r="P71" t="s">
        <v>12</v>
      </c>
      <c r="R71" t="s">
        <v>131</v>
      </c>
      <c r="S71" s="17" t="str">
        <f>VLOOKUP(product_questions[[#This Row],[Question]],Questions[],3,0)</f>
        <v>T04.1</v>
      </c>
      <c r="T71" s="17" t="str">
        <f>VLOOKUP(product_questions[[#This Row],[Feature.Part]],Questions[[Feature]:[Req/Opt]],2,0)</f>
        <v>O</v>
      </c>
      <c r="U71" s="19" t="s">
        <v>129</v>
      </c>
      <c r="V71" s="18">
        <f>VLOOKUP(LEFT(product_questions[[#This Row],[Feature.Part]],1),Table5[[Letter]:[Order]],2,0)</f>
        <v>6</v>
      </c>
      <c r="W71" s="18" t="str">
        <f>_xlfn.CONCAT(product_questions[[#This Row],[Product category]]," - ",product_questions[[#This Row],[Question]])</f>
        <v>Fan - User-controlled Fan</v>
      </c>
      <c r="X71" s="18" t="str">
        <f>LEFT(_xlfn.XLOOKUP(product_questions[[#This Row],[Product category]],Products[Product Name],Products[CSI],,0),4)</f>
        <v>23 -</v>
      </c>
      <c r="Y71" s="18" t="str">
        <f>_xlfn.XLOOKUP(product_questions[[#This Row],[Product category]],Products[Product Name],Products[CSI],,0)</f>
        <v>23 -- -F</v>
      </c>
      <c r="AE71" t="s">
        <v>581</v>
      </c>
      <c r="AF71" t="s">
        <v>770</v>
      </c>
    </row>
    <row r="72" spans="4:36" x14ac:dyDescent="0.2">
      <c r="E72" s="25"/>
      <c r="N72" t="s">
        <v>159</v>
      </c>
      <c r="O72" t="s">
        <v>21</v>
      </c>
      <c r="P72" t="s">
        <v>11</v>
      </c>
      <c r="R72" t="s">
        <v>128</v>
      </c>
      <c r="S72" s="17" t="str">
        <f>VLOOKUP(product_questions[[#This Row],[Question]],Questions[],3,0)</f>
        <v>T04.2</v>
      </c>
      <c r="T72" s="17" t="str">
        <f>VLOOKUP(product_questions[[#This Row],[Feature.Part]],Questions[[Feature]:[Req/Opt]],2,0)</f>
        <v>O</v>
      </c>
      <c r="U72" s="19" t="s">
        <v>132</v>
      </c>
      <c r="V72" s="18">
        <f>VLOOKUP(LEFT(product_questions[[#This Row],[Feature.Part]],1),Table5[[Letter]:[Order]],2,0)</f>
        <v>6</v>
      </c>
      <c r="W72" s="18" t="str">
        <f>_xlfn.CONCAT(product_questions[[#This Row],[Product category]]," - ",product_questions[[#This Row],[Question]])</f>
        <v>Space Heater - Parabolic space heater</v>
      </c>
      <c r="X72" s="18" t="str">
        <f>LEFT(_xlfn.XLOOKUP(product_questions[[#This Row],[Product category]],Products[Product Name],Products[CSI],,0),4)</f>
        <v>23 -</v>
      </c>
      <c r="Y72" s="18" t="str">
        <f>_xlfn.XLOOKUP(product_questions[[#This Row],[Product category]],Products[Product Name],Products[CSI],,0)</f>
        <v>23 -- -H</v>
      </c>
      <c r="AE72" t="s">
        <v>582</v>
      </c>
      <c r="AF72" t="s">
        <v>771</v>
      </c>
    </row>
    <row r="73" spans="4:36" x14ac:dyDescent="0.2">
      <c r="E73" s="25"/>
      <c r="N73" t="s">
        <v>159</v>
      </c>
      <c r="O73" t="s">
        <v>22</v>
      </c>
      <c r="P73" t="s">
        <v>12</v>
      </c>
      <c r="R73" t="s">
        <v>451</v>
      </c>
      <c r="S73" s="17" t="str">
        <f>VLOOKUP(product_questions[[#This Row],[Question]],Questions[],3,0)</f>
        <v>T06.1</v>
      </c>
      <c r="T73" s="17" t="str">
        <f>VLOOKUP(product_questions[[#This Row],[Feature.Part]],Questions[[Feature]:[Req/Opt]],2,0)</f>
        <v>O</v>
      </c>
      <c r="U73" s="19" t="s">
        <v>134</v>
      </c>
      <c r="V73" s="18">
        <f>VLOOKUP(LEFT(product_questions[[#This Row],[Feature.Part]],1),Table5[[Letter]:[Order]],2,0)</f>
        <v>6</v>
      </c>
      <c r="W73" s="18" t="str">
        <f>_xlfn.CONCAT(product_questions[[#This Row],[Product category]]," - ",product_questions[[#This Row],[Question]])</f>
        <v>Air and Temperature Sensors - Thermal comfort sensor</v>
      </c>
      <c r="X73" s="18" t="str">
        <f>LEFT(_xlfn.XLOOKUP(product_questions[[#This Row],[Product category]],Products[Product Name],Products[CSI],,0),4)</f>
        <v>23 -</v>
      </c>
      <c r="Y73" s="18" t="str">
        <f>_xlfn.XLOOKUP(product_questions[[#This Row],[Product category]],Products[Product Name],Products[CSI],,0)</f>
        <v>23 -- -S</v>
      </c>
      <c r="AE73" t="s">
        <v>100</v>
      </c>
      <c r="AF73" t="s">
        <v>772</v>
      </c>
    </row>
    <row r="74" spans="4:36" x14ac:dyDescent="0.2">
      <c r="E74" s="25"/>
      <c r="N74" t="s">
        <v>164</v>
      </c>
      <c r="O74" t="s">
        <v>21</v>
      </c>
      <c r="P74" t="s">
        <v>11</v>
      </c>
      <c r="R74" t="s">
        <v>137</v>
      </c>
      <c r="S74" s="17" t="str">
        <f>VLOOKUP(product_questions[[#This Row],[Question]],Questions[],3,0)</f>
        <v>T05.1</v>
      </c>
      <c r="T74" s="17" t="str">
        <f>VLOOKUP(product_questions[[#This Row],[Feature.Part]],Questions[[Feature]:[Req/Opt]],2,0)</f>
        <v>O</v>
      </c>
      <c r="U74" s="19" t="s">
        <v>138</v>
      </c>
      <c r="V74" s="18">
        <f>VLOOKUP(LEFT(product_questions[[#This Row],[Feature.Part]],1),Table5[[Letter]:[Order]],2,0)</f>
        <v>6</v>
      </c>
      <c r="W74" s="18" t="str">
        <f>_xlfn.CONCAT(product_questions[[#This Row],[Product category]]," - ",product_questions[[#This Row],[Question]])</f>
        <v>Radiant Heating and Cooling Units - Radiant Heating</v>
      </c>
      <c r="X74" s="18" t="str">
        <f>LEFT(_xlfn.XLOOKUP(product_questions[[#This Row],[Product category]],Products[Product Name],Products[CSI],,0),4)</f>
        <v>23 8</v>
      </c>
      <c r="Y74" s="18" t="str">
        <f>_xlfn.XLOOKUP(product_questions[[#This Row],[Product category]],Products[Product Name],Products[CSI],,0)</f>
        <v>23 83 00</v>
      </c>
      <c r="AE74" t="s">
        <v>103</v>
      </c>
      <c r="AF74" t="s">
        <v>773</v>
      </c>
    </row>
    <row r="75" spans="4:36" x14ac:dyDescent="0.2">
      <c r="E75" s="25"/>
      <c r="N75" t="s">
        <v>164</v>
      </c>
      <c r="O75" t="s">
        <v>22</v>
      </c>
      <c r="P75" t="s">
        <v>12</v>
      </c>
      <c r="R75" t="s">
        <v>137</v>
      </c>
      <c r="S75" s="17" t="str">
        <f>VLOOKUP(product_questions[[#This Row],[Question]],Questions[],3,0)</f>
        <v>T05.2</v>
      </c>
      <c r="T75" s="17" t="str">
        <f>VLOOKUP(product_questions[[#This Row],[Feature.Part]],Questions[[Feature]:[Req/Opt]],2,0)</f>
        <v>O</v>
      </c>
      <c r="U75" s="19" t="s">
        <v>142</v>
      </c>
      <c r="V75" s="18">
        <f>VLOOKUP(LEFT(product_questions[[#This Row],[Feature.Part]],1),Table5[[Letter]:[Order]],2,0)</f>
        <v>6</v>
      </c>
      <c r="W75" s="18" t="str">
        <f>_xlfn.CONCAT(product_questions[[#This Row],[Product category]]," - ",product_questions[[#This Row],[Question]])</f>
        <v>Radiant Heating and Cooling Units - Radiant Cooling</v>
      </c>
      <c r="X75" s="18" t="str">
        <f>LEFT(_xlfn.XLOOKUP(product_questions[[#This Row],[Product category]],Products[Product Name],Products[CSI],,0),4)</f>
        <v>23 8</v>
      </c>
      <c r="Y75" s="18" t="str">
        <f>_xlfn.XLOOKUP(product_questions[[#This Row],[Product category]],Products[Product Name],Products[CSI],,0)</f>
        <v>23 83 00</v>
      </c>
      <c r="AE75" t="s">
        <v>332</v>
      </c>
      <c r="AF75" t="s">
        <v>774</v>
      </c>
    </row>
    <row r="76" spans="4:36" x14ac:dyDescent="0.2">
      <c r="N76" t="s">
        <v>182</v>
      </c>
      <c r="O76" t="s">
        <v>21</v>
      </c>
      <c r="P76" t="s">
        <v>11</v>
      </c>
      <c r="R76" t="s">
        <v>146</v>
      </c>
      <c r="S76" s="17" t="str">
        <f>VLOOKUP(product_questions[[#This Row],[Question]],Questions[],3,0)</f>
        <v>S03.1</v>
      </c>
      <c r="T76" s="17" t="str">
        <f>VLOOKUP(product_questions[[#This Row],[Feature.Part]],Questions[[Feature]:[Req/Opt]],2,0)</f>
        <v>O</v>
      </c>
      <c r="U76" s="19" t="s">
        <v>149</v>
      </c>
      <c r="V76" s="18">
        <f>VLOOKUP(LEFT(product_questions[[#This Row],[Feature.Part]],1),Table5[[Letter]:[Order]],2,0)</f>
        <v>7</v>
      </c>
      <c r="W76" s="18" t="str">
        <f>_xlfn.CONCAT(product_questions[[#This Row],[Product category]]," - ",product_questions[[#This Row],[Question]])</f>
        <v>Doors and Frames - Non-hollow doors</v>
      </c>
      <c r="X76" s="18" t="str">
        <f>LEFT(_xlfn.XLOOKUP(product_questions[[#This Row],[Product category]],Products[Product Name],Products[CSI],,0),4)</f>
        <v>08 1</v>
      </c>
      <c r="Y76" s="18" t="str">
        <f>_xlfn.XLOOKUP(product_questions[[#This Row],[Product category]],Products[Product Name],Products[CSI],,0)</f>
        <v>08 10 00</v>
      </c>
      <c r="AE76" t="s">
        <v>414</v>
      </c>
      <c r="AF76" t="s">
        <v>775</v>
      </c>
    </row>
    <row r="77" spans="4:36" x14ac:dyDescent="0.2">
      <c r="N77" t="s">
        <v>185</v>
      </c>
      <c r="O77" t="s">
        <v>21</v>
      </c>
      <c r="P77" t="s">
        <v>11</v>
      </c>
      <c r="R77" t="s">
        <v>146</v>
      </c>
      <c r="S77" s="17" t="str">
        <f>VLOOKUP(product_questions[[#This Row],[Question]],Questions[],3,0)</f>
        <v>S03.1</v>
      </c>
      <c r="T77" s="17" t="str">
        <f>VLOOKUP(product_questions[[#This Row],[Feature.Part]],Questions[[Feature]:[Req/Opt]],2,0)</f>
        <v>O</v>
      </c>
      <c r="U77" s="19" t="s">
        <v>150</v>
      </c>
      <c r="V77" s="18">
        <f>VLOOKUP(LEFT(product_questions[[#This Row],[Feature.Part]],1),Table5[[Letter]:[Order]],2,0)</f>
        <v>7</v>
      </c>
      <c r="W77" s="18" t="str">
        <f>_xlfn.CONCAT(product_questions[[#This Row],[Product category]]," - ",product_questions[[#This Row],[Question]])</f>
        <v>Doors and Frames - STC/Rw-rated doors</v>
      </c>
      <c r="X77" s="18" t="str">
        <f>LEFT(_xlfn.XLOOKUP(product_questions[[#This Row],[Product category]],Products[Product Name],Products[CSI],,0),4)</f>
        <v>08 1</v>
      </c>
      <c r="Y77" s="18" t="str">
        <f>_xlfn.XLOOKUP(product_questions[[#This Row],[Product category]],Products[Product Name],Products[CSI],,0)</f>
        <v>08 10 00</v>
      </c>
      <c r="AE77" t="s">
        <v>583</v>
      </c>
      <c r="AF77" t="s">
        <v>776</v>
      </c>
    </row>
    <row r="78" spans="4:36" x14ac:dyDescent="0.2">
      <c r="N78" t="s">
        <v>187</v>
      </c>
      <c r="O78" t="s">
        <v>21</v>
      </c>
      <c r="P78" t="s">
        <v>11</v>
      </c>
      <c r="R78" t="s">
        <v>146</v>
      </c>
      <c r="S78" s="17" t="str">
        <f>VLOOKUP(product_questions[[#This Row],[Question]],Questions[],3,0)</f>
        <v>S03.1</v>
      </c>
      <c r="T78" s="17" t="str">
        <f>VLOOKUP(product_questions[[#This Row],[Feature.Part]],Questions[[Feature]:[Req/Opt]],2,0)</f>
        <v>O</v>
      </c>
      <c r="U78" s="19" t="s">
        <v>151</v>
      </c>
      <c r="V78" s="18">
        <f>VLOOKUP(LEFT(product_questions[[#This Row],[Feature.Part]],1),Table5[[Letter]:[Order]],2,0)</f>
        <v>7</v>
      </c>
      <c r="W78" s="18" t="str">
        <f>_xlfn.CONCAT(product_questions[[#This Row],[Product category]]," - ",product_questions[[#This Row],[Question]])</f>
        <v>Doors and Frames - Doors with acoustic seals</v>
      </c>
      <c r="X78" s="18" t="str">
        <f>LEFT(_xlfn.XLOOKUP(product_questions[[#This Row],[Product category]],Products[Product Name],Products[CSI],,0),4)</f>
        <v>08 1</v>
      </c>
      <c r="Y78" s="18" t="str">
        <f>_xlfn.XLOOKUP(product_questions[[#This Row],[Product category]],Products[Product Name],Products[CSI],,0)</f>
        <v>08 10 00</v>
      </c>
      <c r="AE78" t="s">
        <v>108</v>
      </c>
      <c r="AF78" t="s">
        <v>777</v>
      </c>
    </row>
    <row r="79" spans="4:36" x14ac:dyDescent="0.2">
      <c r="N79" t="s">
        <v>182</v>
      </c>
      <c r="O79" t="s">
        <v>22</v>
      </c>
      <c r="P79" t="s">
        <v>12</v>
      </c>
      <c r="R79" t="s">
        <v>24</v>
      </c>
      <c r="S79" s="17" t="str">
        <f>VLOOKUP(product_questions[[#This Row],[Question]],Questions[],3,0)</f>
        <v>S05.1</v>
      </c>
      <c r="T79" s="17" t="str">
        <f>VLOOKUP(product_questions[[#This Row],[Feature.Part]],Questions[[Feature]:[Req/Opt]],2,0)</f>
        <v>O</v>
      </c>
      <c r="U79" s="19" t="s">
        <v>26</v>
      </c>
      <c r="V79" s="18">
        <f>VLOOKUP(LEFT(product_questions[[#This Row],[Feature.Part]],1),Table5[[Letter]:[Order]],2,0)</f>
        <v>7</v>
      </c>
      <c r="W79" s="18" t="str">
        <f>_xlfn.CONCAT(product_questions[[#This Row],[Product category]]," - ",product_questions[[#This Row],[Question]])</f>
        <v>Acoustical Ceilings - NRC Minimum</v>
      </c>
      <c r="X79" s="18" t="str">
        <f>LEFT(_xlfn.XLOOKUP(product_questions[[#This Row],[Product category]],Products[Product Name],Products[CSI],,0),4)</f>
        <v>09 5</v>
      </c>
      <c r="Y79" s="18" t="str">
        <f>_xlfn.XLOOKUP(product_questions[[#This Row],[Product category]],Products[Product Name],Products[CSI],,0)</f>
        <v>09 51 00</v>
      </c>
      <c r="AE79" t="s">
        <v>17</v>
      </c>
      <c r="AF79" t="s">
        <v>778</v>
      </c>
    </row>
    <row r="80" spans="4:36" x14ac:dyDescent="0.2">
      <c r="N80" t="s">
        <v>185</v>
      </c>
      <c r="O80" t="s">
        <v>22</v>
      </c>
      <c r="P80" t="s">
        <v>12</v>
      </c>
      <c r="R80" t="s">
        <v>153</v>
      </c>
      <c r="S80" s="17" t="str">
        <f>VLOOKUP(product_questions[[#This Row],[Question]],Questions[],3,0)</f>
        <v>S05.1</v>
      </c>
      <c r="T80" s="17" t="str">
        <f>VLOOKUP(product_questions[[#This Row],[Feature.Part]],Questions[[Feature]:[Req/Opt]],2,0)</f>
        <v>O</v>
      </c>
      <c r="U80" s="19" t="s">
        <v>26</v>
      </c>
      <c r="V80" s="18">
        <f>VLOOKUP(LEFT(product_questions[[#This Row],[Feature.Part]],1),Table5[[Letter]:[Order]],2,0)</f>
        <v>7</v>
      </c>
      <c r="W80" s="18" t="str">
        <f>_xlfn.CONCAT(product_questions[[#This Row],[Product category]]," - ",product_questions[[#This Row],[Question]])</f>
        <v>Acoustic Finishes - NRC Minimum</v>
      </c>
      <c r="X80" s="18" t="str">
        <f>LEFT(_xlfn.XLOOKUP(product_questions[[#This Row],[Product category]],Products[Product Name],Products[CSI],,0),4)</f>
        <v>09 8</v>
      </c>
      <c r="Y80" s="18" t="str">
        <f>_xlfn.XLOOKUP(product_questions[[#This Row],[Product category]],Products[Product Name],Products[CSI],,0)</f>
        <v>09 83 00</v>
      </c>
      <c r="AE80" t="s">
        <v>117</v>
      </c>
      <c r="AF80" t="s">
        <v>779</v>
      </c>
    </row>
    <row r="81" spans="14:32" x14ac:dyDescent="0.2">
      <c r="N81" t="s">
        <v>187</v>
      </c>
      <c r="O81" t="s">
        <v>22</v>
      </c>
      <c r="P81" t="s">
        <v>12</v>
      </c>
      <c r="R81" t="s">
        <v>154</v>
      </c>
      <c r="S81" s="17" t="str">
        <f>VLOOKUP(product_questions[[#This Row],[Question]],Questions[],3,0)</f>
        <v>S05.1</v>
      </c>
      <c r="T81" s="17" t="str">
        <f>VLOOKUP(product_questions[[#This Row],[Feature.Part]],Questions[[Feature]:[Req/Opt]],2,0)</f>
        <v>O</v>
      </c>
      <c r="U81" s="19" t="s">
        <v>156</v>
      </c>
      <c r="V81" s="18">
        <f>VLOOKUP(LEFT(product_questions[[#This Row],[Feature.Part]],1),Table5[[Letter]:[Order]],2,0)</f>
        <v>7</v>
      </c>
      <c r="W81" s="18" t="str">
        <f>_xlfn.CONCAT(product_questions[[#This Row],[Product category]]," - ",product_questions[[#This Row],[Question]])</f>
        <v>Acoustic Room Components - Furniture system NRC minimum</v>
      </c>
      <c r="X81" s="18" t="str">
        <f>LEFT(_xlfn.XLOOKUP(product_questions[[#This Row],[Product category]],Products[Product Name],Products[CSI],,0),4)</f>
        <v>09 8</v>
      </c>
      <c r="Y81" s="18" t="str">
        <f>_xlfn.XLOOKUP(product_questions[[#This Row],[Product category]],Products[Product Name],Products[CSI],,0)</f>
        <v>09 84 00</v>
      </c>
      <c r="AE81" t="s">
        <v>584</v>
      </c>
      <c r="AF81" t="s">
        <v>780</v>
      </c>
    </row>
    <row r="82" spans="14:32" x14ac:dyDescent="0.2">
      <c r="N82" t="s">
        <v>204</v>
      </c>
      <c r="O82" t="s">
        <v>208</v>
      </c>
      <c r="P82" t="s">
        <v>11</v>
      </c>
      <c r="R82" t="s">
        <v>162</v>
      </c>
      <c r="S82" s="17" t="str">
        <f>VLOOKUP(product_questions[[#This Row],[Question]],Questions[],3,0)</f>
        <v>S08.1</v>
      </c>
      <c r="T82" s="17" t="str">
        <f>VLOOKUP(product_questions[[#This Row],[Feature.Part]],Questions[[Feature]:[Req/Opt]],2,0)</f>
        <v>O</v>
      </c>
      <c r="U82" s="19" t="s">
        <v>164</v>
      </c>
      <c r="V82" s="18">
        <f>VLOOKUP(LEFT(product_questions[[#This Row],[Feature.Part]],1),Table5[[Letter]:[Order]],2,0)</f>
        <v>7</v>
      </c>
      <c r="W82" s="18" t="str">
        <f>_xlfn.CONCAT(product_questions[[#This Row],[Product category]]," - ",product_questions[[#This Row],[Question]])</f>
        <v>Audio-Video Systems - Speech enhancement technology</v>
      </c>
      <c r="X82" s="18" t="str">
        <f>LEFT(_xlfn.XLOOKUP(product_questions[[#This Row],[Product category]],Products[Product Name],Products[CSI],,0),4)</f>
        <v>27 4</v>
      </c>
      <c r="Y82" s="18" t="str">
        <f>_xlfn.XLOOKUP(product_questions[[#This Row],[Product category]],Products[Product Name],Products[CSI],,0)</f>
        <v>27 41 00</v>
      </c>
      <c r="AE82" t="s">
        <v>585</v>
      </c>
      <c r="AF82" t="s">
        <v>781</v>
      </c>
    </row>
    <row r="83" spans="14:32" x14ac:dyDescent="0.2">
      <c r="N83" t="s">
        <v>204</v>
      </c>
      <c r="O83" t="s">
        <v>207</v>
      </c>
      <c r="P83" t="s">
        <v>11</v>
      </c>
      <c r="R83" t="s">
        <v>157</v>
      </c>
      <c r="S83" s="17" t="str">
        <f>VLOOKUP(product_questions[[#This Row],[Question]],Questions[],3,0)</f>
        <v>S06.1</v>
      </c>
      <c r="T83" s="17" t="str">
        <f>VLOOKUP(product_questions[[#This Row],[Feature.Part]],Questions[[Feature]:[Req/Opt]],2,0)</f>
        <v>O</v>
      </c>
      <c r="U83" s="19" t="s">
        <v>159</v>
      </c>
      <c r="V83" s="18">
        <f>VLOOKUP(LEFT(product_questions[[#This Row],[Feature.Part]],1),Table5[[Letter]:[Order]],2,0)</f>
        <v>7</v>
      </c>
      <c r="W83" s="18" t="str">
        <f>_xlfn.CONCAT(product_questions[[#This Row],[Product category]]," - ",product_questions[[#This Row],[Question]])</f>
        <v>Sound Masking Systems - Sound masking requirements</v>
      </c>
      <c r="X83" s="18" t="str">
        <f>LEFT(_xlfn.XLOOKUP(product_questions[[#This Row],[Product category]],Products[Product Name],Products[CSI],,0),4)</f>
        <v>27 5</v>
      </c>
      <c r="Y83" s="18" t="str">
        <f>_xlfn.XLOOKUP(product_questions[[#This Row],[Product category]],Products[Product Name],Products[CSI],,0)</f>
        <v>27 51 19</v>
      </c>
      <c r="AE83" t="s">
        <v>586</v>
      </c>
      <c r="AF83" t="s">
        <v>782</v>
      </c>
    </row>
    <row r="84" spans="14:32" x14ac:dyDescent="0.2">
      <c r="N84" t="s">
        <v>204</v>
      </c>
      <c r="O84" t="s">
        <v>209</v>
      </c>
      <c r="P84" t="s">
        <v>11</v>
      </c>
      <c r="R84" s="19" t="s">
        <v>190</v>
      </c>
      <c r="S84" s="17" t="str">
        <f>VLOOKUP(product_questions[[#This Row],[Question]],Questions[],3,0)</f>
        <v>X05.2</v>
      </c>
      <c r="T84" s="17" t="str">
        <f>VLOOKUP(product_questions[[#This Row],[Feature.Part]],Questions[[Feature]:[Req/Opt]],2,0)</f>
        <v>O</v>
      </c>
      <c r="U84" s="19" t="s">
        <v>182</v>
      </c>
      <c r="V84" s="19">
        <f>VLOOKUP(LEFT(product_questions[[#This Row],[Feature.Part]],1),Table5[[Letter]:[Order]],2,0)</f>
        <v>8</v>
      </c>
      <c r="W84" s="18" t="str">
        <f>_xlfn.CONCAT(product_questions[[#This Row],[Product category]]," - ",product_questions[[#This Row],[Question]])</f>
        <v>Thermal Insulation - Halogenated flame retardants</v>
      </c>
      <c r="X84" s="18" t="str">
        <f>LEFT(_xlfn.XLOOKUP(product_questions[[#This Row],[Product category]],Products[Product Name],Products[CSI],,0),4)</f>
        <v>07 2</v>
      </c>
      <c r="Y84" s="18" t="str">
        <f>_xlfn.XLOOKUP(product_questions[[#This Row],[Product category]],Products[Product Name],Products[CSI],,0)</f>
        <v>07 21 00</v>
      </c>
      <c r="AE84" t="s">
        <v>587</v>
      </c>
      <c r="AF84" t="s">
        <v>783</v>
      </c>
    </row>
    <row r="85" spans="14:32" x14ac:dyDescent="0.2">
      <c r="N85" t="s">
        <v>204</v>
      </c>
      <c r="O85" t="s">
        <v>210</v>
      </c>
      <c r="P85" t="s">
        <v>11</v>
      </c>
      <c r="R85" s="19" t="s">
        <v>190</v>
      </c>
      <c r="S85" s="17" t="str">
        <f>VLOOKUP(product_questions[[#This Row],[Question]],Questions[],3,0)</f>
        <v>X06.2</v>
      </c>
      <c r="T85" s="17" t="str">
        <f>VLOOKUP(product_questions[[#This Row],[Feature.Part]],Questions[[Feature]:[Req/Opt]],2,0)</f>
        <v>O</v>
      </c>
      <c r="U85" s="19" t="s">
        <v>324</v>
      </c>
      <c r="V85" s="19">
        <f>VLOOKUP(LEFT(product_questions[[#This Row],[Feature.Part]],1),Table5[[Letter]:[Order]],2,0)</f>
        <v>8</v>
      </c>
      <c r="W85" s="18" t="str">
        <f>_xlfn.CONCAT(product_questions[[#This Row],[Product category]]," - ",product_questions[[#This Row],[Question]])</f>
        <v>Thermal Insulation - Furniture, Architectural, Interior Products VOC limit</v>
      </c>
      <c r="X85" s="18" t="str">
        <f>LEFT(_xlfn.XLOOKUP(product_questions[[#This Row],[Product category]],Products[Product Name],Products[CSI],,0),4)</f>
        <v>07 2</v>
      </c>
      <c r="Y85" s="18" t="str">
        <f>_xlfn.XLOOKUP(product_questions[[#This Row],[Product category]],Products[Product Name],Products[CSI],,0)</f>
        <v>07 21 00</v>
      </c>
      <c r="AE85" t="s">
        <v>588</v>
      </c>
      <c r="AF85" t="s">
        <v>784</v>
      </c>
    </row>
    <row r="86" spans="14:32" x14ac:dyDescent="0.2">
      <c r="N86" t="s">
        <v>204</v>
      </c>
      <c r="O86" t="s">
        <v>211</v>
      </c>
      <c r="P86" t="s">
        <v>11</v>
      </c>
      <c r="R86" s="19" t="s">
        <v>190</v>
      </c>
      <c r="S86" s="17" t="str">
        <f>VLOOKUP(product_questions[[#This Row],[Question]],Questions[],3,0)</f>
        <v>X07.1</v>
      </c>
      <c r="T86" s="17" t="str">
        <f>VLOOKUP(product_questions[[#This Row],[Feature.Part]],Questions[[Feature]:[Req/Opt]],2,0)</f>
        <v>O</v>
      </c>
      <c r="U86" s="19" t="s">
        <v>8</v>
      </c>
      <c r="V86" s="19">
        <f>VLOOKUP(LEFT(product_questions[[#This Row],[Feature.Part]],1),Table5[[Letter]:[Order]],2,0)</f>
        <v>8</v>
      </c>
      <c r="W86" s="18" t="str">
        <f>_xlfn.CONCAT(product_questions[[#This Row],[Product category]]," - ",product_questions[[#This Row],[Question]])</f>
        <v>Thermal Insulation - Disclosed ingredients</v>
      </c>
      <c r="X86" s="18" t="str">
        <f>LEFT(_xlfn.XLOOKUP(product_questions[[#This Row],[Product category]],Products[Product Name],Products[CSI],,0),4)</f>
        <v>07 2</v>
      </c>
      <c r="Y86" s="18" t="str">
        <f>_xlfn.XLOOKUP(product_questions[[#This Row],[Product category]],Products[Product Name],Products[CSI],,0)</f>
        <v>07 21 00</v>
      </c>
      <c r="AE86" t="s">
        <v>344</v>
      </c>
      <c r="AF86" t="s">
        <v>785</v>
      </c>
    </row>
    <row r="87" spans="14:32" x14ac:dyDescent="0.2">
      <c r="N87" t="s">
        <v>204</v>
      </c>
      <c r="O87" t="s">
        <v>212</v>
      </c>
      <c r="P87" t="s">
        <v>11</v>
      </c>
      <c r="R87" t="s">
        <v>328</v>
      </c>
      <c r="S87" s="17" t="str">
        <f>VLOOKUP(product_questions[[#This Row],[Question]],Questions[],3,0)</f>
        <v>X07.1</v>
      </c>
      <c r="T87" s="17" t="str">
        <f>VLOOKUP(product_questions[[#This Row],[Feature.Part]],Questions[[Feature]:[Req/Opt]],2,0)</f>
        <v>O</v>
      </c>
      <c r="U87" s="19" t="s">
        <v>8</v>
      </c>
      <c r="V87" s="19">
        <f>VLOOKUP(LEFT(product_questions[[#This Row],[Feature.Part]],1),Table5[[Letter]:[Order]],2,0)</f>
        <v>8</v>
      </c>
      <c r="W87" s="18" t="str">
        <f>_xlfn.CONCAT(product_questions[[#This Row],[Product category]]," - ",product_questions[[#This Row],[Question]])</f>
        <v>Roof and Deck Insulation - Disclosed ingredients</v>
      </c>
      <c r="X87" s="18" t="str">
        <f>LEFT(_xlfn.XLOOKUP(product_questions[[#This Row],[Product category]],Products[Product Name],Products[CSI],,0),4)</f>
        <v>07 2</v>
      </c>
      <c r="Y87" s="18" t="str">
        <f>_xlfn.XLOOKUP(product_questions[[#This Row],[Product category]],Products[Product Name],Products[CSI],,0)</f>
        <v>07 22 00</v>
      </c>
      <c r="AE87" t="s">
        <v>589</v>
      </c>
      <c r="AF87" t="s">
        <v>786</v>
      </c>
    </row>
    <row r="88" spans="14:32" x14ac:dyDescent="0.2">
      <c r="N88" t="s">
        <v>204</v>
      </c>
      <c r="O88" t="s">
        <v>213</v>
      </c>
      <c r="P88" t="s">
        <v>11</v>
      </c>
      <c r="R88" t="s">
        <v>330</v>
      </c>
      <c r="S88" s="17" t="str">
        <f>VLOOKUP(product_questions[[#This Row],[Question]],Questions[],3,0)</f>
        <v>X07.1</v>
      </c>
      <c r="T88" s="17" t="str">
        <f>VLOOKUP(product_questions[[#This Row],[Feature.Part]],Questions[[Feature]:[Req/Opt]],2,0)</f>
        <v>O</v>
      </c>
      <c r="U88" s="19" t="s">
        <v>8</v>
      </c>
      <c r="V88" s="19">
        <f>VLOOKUP(LEFT(product_questions[[#This Row],[Feature.Part]],1),Table5[[Letter]:[Order]],2,0)</f>
        <v>8</v>
      </c>
      <c r="W88" s="18" t="str">
        <f>_xlfn.CONCAT(product_questions[[#This Row],[Product category]]," - ",product_questions[[#This Row],[Question]])</f>
        <v>Exterior Insulation and Finish Systems - Disclosed ingredients</v>
      </c>
      <c r="X88" s="18" t="str">
        <f>LEFT(_xlfn.XLOOKUP(product_questions[[#This Row],[Product category]],Products[Product Name],Products[CSI],,0),4)</f>
        <v>07 2</v>
      </c>
      <c r="Y88" s="18" t="str">
        <f>_xlfn.XLOOKUP(product_questions[[#This Row],[Product category]],Products[Product Name],Products[CSI],,0)</f>
        <v>07 24 00</v>
      </c>
      <c r="AE88" t="s">
        <v>590</v>
      </c>
      <c r="AF88" t="s">
        <v>787</v>
      </c>
    </row>
    <row r="89" spans="14:32" x14ac:dyDescent="0.2">
      <c r="N89" t="s">
        <v>204</v>
      </c>
      <c r="O89" t="s">
        <v>214</v>
      </c>
      <c r="P89" t="s">
        <v>11</v>
      </c>
      <c r="R89" t="s">
        <v>190</v>
      </c>
      <c r="S89" s="17" t="str">
        <f>VLOOKUP(product_questions[[#This Row],[Question]],Questions[],3,0)</f>
        <v>X07.2</v>
      </c>
      <c r="T89" s="17" t="str">
        <f>VLOOKUP(product_questions[[#This Row],[Feature.Part]],Questions[[Feature]:[Req/Opt]],2,0)</f>
        <v>O</v>
      </c>
      <c r="U89" s="19" t="s">
        <v>9</v>
      </c>
      <c r="V89" s="19">
        <f>VLOOKUP(LEFT(product_questions[[#This Row],[Feature.Part]],1),Table5[[Letter]:[Order]],2,0)</f>
        <v>8</v>
      </c>
      <c r="W89" s="18" t="str">
        <f>_xlfn.CONCAT(product_questions[[#This Row],[Product category]]," - ",product_questions[[#This Row],[Question]])</f>
        <v>Thermal Insulation - Enhanced disclosed ingredients</v>
      </c>
      <c r="X89" s="18" t="str">
        <f>LEFT(_xlfn.XLOOKUP(product_questions[[#This Row],[Product category]],Products[Product Name],Products[CSI],,0),4)</f>
        <v>07 2</v>
      </c>
      <c r="Y89" s="18" t="str">
        <f>_xlfn.XLOOKUP(product_questions[[#This Row],[Product category]],Products[Product Name],Products[CSI],,0)</f>
        <v>07 21 00</v>
      </c>
      <c r="AE89" t="s">
        <v>591</v>
      </c>
      <c r="AF89" t="s">
        <v>788</v>
      </c>
    </row>
    <row r="90" spans="14:32" x14ac:dyDescent="0.2">
      <c r="N90" t="s">
        <v>204</v>
      </c>
      <c r="O90" t="s">
        <v>215</v>
      </c>
      <c r="P90" t="s">
        <v>11</v>
      </c>
      <c r="R90" t="s">
        <v>328</v>
      </c>
      <c r="S90" s="17" t="str">
        <f>VLOOKUP(product_questions[[#This Row],[Question]],Questions[],3,0)</f>
        <v>X07.2</v>
      </c>
      <c r="T90" s="17" t="str">
        <f>VLOOKUP(product_questions[[#This Row],[Feature.Part]],Questions[[Feature]:[Req/Opt]],2,0)</f>
        <v>O</v>
      </c>
      <c r="U90" s="19" t="s">
        <v>9</v>
      </c>
      <c r="V90" s="19">
        <f>VLOOKUP(LEFT(product_questions[[#This Row],[Feature.Part]],1),Table5[[Letter]:[Order]],2,0)</f>
        <v>8</v>
      </c>
      <c r="W90" s="18" t="str">
        <f>_xlfn.CONCAT(product_questions[[#This Row],[Product category]]," - ",product_questions[[#This Row],[Question]])</f>
        <v>Roof and Deck Insulation - Enhanced disclosed ingredients</v>
      </c>
      <c r="X90" s="18" t="str">
        <f>LEFT(_xlfn.XLOOKUP(product_questions[[#This Row],[Product category]],Products[Product Name],Products[CSI],,0),4)</f>
        <v>07 2</v>
      </c>
      <c r="Y90" s="18" t="str">
        <f>_xlfn.XLOOKUP(product_questions[[#This Row],[Product category]],Products[Product Name],Products[CSI],,0)</f>
        <v>07 22 00</v>
      </c>
      <c r="AE90" t="s">
        <v>592</v>
      </c>
      <c r="AF90" t="s">
        <v>789</v>
      </c>
    </row>
    <row r="91" spans="14:32" x14ac:dyDescent="0.2">
      <c r="N91" t="s">
        <v>204</v>
      </c>
      <c r="O91" t="s">
        <v>4</v>
      </c>
      <c r="P91" t="s">
        <v>12</v>
      </c>
      <c r="R91" t="s">
        <v>330</v>
      </c>
      <c r="S91" s="17" t="str">
        <f>VLOOKUP(product_questions[[#This Row],[Question]],Questions[],3,0)</f>
        <v>X07.2</v>
      </c>
      <c r="T91" s="17" t="str">
        <f>VLOOKUP(product_questions[[#This Row],[Feature.Part]],Questions[[Feature]:[Req/Opt]],2,0)</f>
        <v>O</v>
      </c>
      <c r="U91" s="19" t="s">
        <v>9</v>
      </c>
      <c r="V91" s="19">
        <f>VLOOKUP(LEFT(product_questions[[#This Row],[Feature.Part]],1),Table5[[Letter]:[Order]],2,0)</f>
        <v>8</v>
      </c>
      <c r="W91" s="18" t="str">
        <f>_xlfn.CONCAT(product_questions[[#This Row],[Product category]]," - ",product_questions[[#This Row],[Question]])</f>
        <v>Exterior Insulation and Finish Systems - Enhanced disclosed ingredients</v>
      </c>
      <c r="X91" s="18" t="str">
        <f>LEFT(_xlfn.XLOOKUP(product_questions[[#This Row],[Product category]],Products[Product Name],Products[CSI],,0),4)</f>
        <v>07 2</v>
      </c>
      <c r="Y91" s="18" t="str">
        <f>_xlfn.XLOOKUP(product_questions[[#This Row],[Product category]],Products[Product Name],Products[CSI],,0)</f>
        <v>07 24 00</v>
      </c>
      <c r="AE91" t="s">
        <v>341</v>
      </c>
      <c r="AF91" t="s">
        <v>790</v>
      </c>
    </row>
    <row r="92" spans="14:32" x14ac:dyDescent="0.2">
      <c r="N92" t="s">
        <v>324</v>
      </c>
      <c r="O92" t="s">
        <v>220</v>
      </c>
      <c r="P92" t="s">
        <v>11</v>
      </c>
      <c r="R92" t="s">
        <v>190</v>
      </c>
      <c r="S92" s="17" t="str">
        <f>VLOOKUP(product_questions[[#This Row],[Question]],Questions[],3,0)</f>
        <v>X07.3</v>
      </c>
      <c r="T92" s="17" t="str">
        <f>VLOOKUP(product_questions[[#This Row],[Feature.Part]],Questions[[Feature]:[Req/Opt]],2,0)</f>
        <v>O</v>
      </c>
      <c r="U92" s="19" t="s">
        <v>276</v>
      </c>
      <c r="V92" s="19">
        <f>VLOOKUP(LEFT(product_questions[[#This Row],[Feature.Part]],1),Table5[[Letter]:[Order]],2,0)</f>
        <v>8</v>
      </c>
      <c r="W92" s="18" t="str">
        <f>_xlfn.CONCAT(product_questions[[#This Row],[Product category]]," - ",product_questions[[#This Row],[Question]])</f>
        <v>Thermal Insulation - Third-Party Ingredient Disclosure</v>
      </c>
      <c r="X92" s="18" t="str">
        <f>LEFT(_xlfn.XLOOKUP(product_questions[[#This Row],[Product category]],Products[Product Name],Products[CSI],,0),4)</f>
        <v>07 2</v>
      </c>
      <c r="Y92" s="18" t="str">
        <f>_xlfn.XLOOKUP(product_questions[[#This Row],[Product category]],Products[Product Name],Products[CSI],,0)</f>
        <v>07 21 00</v>
      </c>
      <c r="AE92" t="s">
        <v>593</v>
      </c>
      <c r="AF92" t="s">
        <v>791</v>
      </c>
    </row>
    <row r="93" spans="14:32" x14ac:dyDescent="0.2">
      <c r="N93" t="s">
        <v>324</v>
      </c>
      <c r="O93" t="s">
        <v>372</v>
      </c>
      <c r="P93" t="s">
        <v>11</v>
      </c>
      <c r="R93" t="s">
        <v>328</v>
      </c>
      <c r="S93" s="17" t="str">
        <f>VLOOKUP(product_questions[[#This Row],[Question]],Questions[],3,0)</f>
        <v>X07.3</v>
      </c>
      <c r="T93" s="17" t="str">
        <f>VLOOKUP(product_questions[[#This Row],[Feature.Part]],Questions[[Feature]:[Req/Opt]],2,0)</f>
        <v>O</v>
      </c>
      <c r="U93" s="19" t="s">
        <v>276</v>
      </c>
      <c r="V93" s="19">
        <f>VLOOKUP(LEFT(product_questions[[#This Row],[Feature.Part]],1),Table5[[Letter]:[Order]],2,0)</f>
        <v>8</v>
      </c>
      <c r="W93" s="18" t="str">
        <f>_xlfn.CONCAT(product_questions[[#This Row],[Product category]]," - ",product_questions[[#This Row],[Question]])</f>
        <v>Roof and Deck Insulation - Third-Party Ingredient Disclosure</v>
      </c>
      <c r="X93" s="18" t="str">
        <f>LEFT(_xlfn.XLOOKUP(product_questions[[#This Row],[Product category]],Products[Product Name],Products[CSI],,0),4)</f>
        <v>07 2</v>
      </c>
      <c r="Y93" s="18" t="str">
        <f>_xlfn.XLOOKUP(product_questions[[#This Row],[Product category]],Products[Product Name],Products[CSI],,0)</f>
        <v>07 22 00</v>
      </c>
      <c r="AE93" t="s">
        <v>594</v>
      </c>
      <c r="AF93" t="s">
        <v>792</v>
      </c>
    </row>
    <row r="94" spans="14:32" x14ac:dyDescent="0.2">
      <c r="N94" t="s">
        <v>324</v>
      </c>
      <c r="O94" t="s">
        <v>221</v>
      </c>
      <c r="P94" t="s">
        <v>11</v>
      </c>
      <c r="R94" t="s">
        <v>330</v>
      </c>
      <c r="S94" s="17" t="str">
        <f>VLOOKUP(product_questions[[#This Row],[Question]],Questions[],3,0)</f>
        <v>X07.3</v>
      </c>
      <c r="T94" s="17" t="str">
        <f>VLOOKUP(product_questions[[#This Row],[Feature.Part]],Questions[[Feature]:[Req/Opt]],2,0)</f>
        <v>O</v>
      </c>
      <c r="U94" s="19" t="s">
        <v>276</v>
      </c>
      <c r="V94" s="19">
        <f>VLOOKUP(LEFT(product_questions[[#This Row],[Feature.Part]],1),Table5[[Letter]:[Order]],2,0)</f>
        <v>8</v>
      </c>
      <c r="W94" s="18" t="str">
        <f>_xlfn.CONCAT(product_questions[[#This Row],[Product category]]," - ",product_questions[[#This Row],[Question]])</f>
        <v>Exterior Insulation and Finish Systems - Third-Party Ingredient Disclosure</v>
      </c>
      <c r="X94" s="18" t="str">
        <f>LEFT(_xlfn.XLOOKUP(product_questions[[#This Row],[Product category]],Products[Product Name],Products[CSI],,0),4)</f>
        <v>07 2</v>
      </c>
      <c r="Y94" s="18" t="str">
        <f>_xlfn.XLOOKUP(product_questions[[#This Row],[Product category]],Products[Product Name],Products[CSI],,0)</f>
        <v>07 24 00</v>
      </c>
      <c r="AE94" t="s">
        <v>595</v>
      </c>
      <c r="AF94" t="s">
        <v>793</v>
      </c>
    </row>
    <row r="95" spans="14:32" x14ac:dyDescent="0.2">
      <c r="N95" t="s">
        <v>324</v>
      </c>
      <c r="O95" t="s">
        <v>222</v>
      </c>
      <c r="P95" t="s">
        <v>11</v>
      </c>
      <c r="R95" t="s">
        <v>190</v>
      </c>
      <c r="S95" s="17" t="str">
        <f>VLOOKUP(product_questions[[#This Row],[Question]],Questions[],3,0)</f>
        <v>X08.1</v>
      </c>
      <c r="T95" s="17" t="str">
        <f>VLOOKUP(product_questions[[#This Row],[Feature.Part]],Questions[[Feature]:[Req/Opt]],2,0)</f>
        <v>O</v>
      </c>
      <c r="U95" s="19" t="s">
        <v>290</v>
      </c>
      <c r="V95" s="19">
        <f>VLOOKUP(LEFT(product_questions[[#This Row],[Feature.Part]],1),Table5[[Letter]:[Order]],2,0)</f>
        <v>8</v>
      </c>
      <c r="W95" s="18" t="str">
        <f>_xlfn.CONCAT(product_questions[[#This Row],[Product category]]," - ",product_questions[[#This Row],[Question]])</f>
        <v>Thermal Insulation - Enhanced Chemical Restrictions - Inventory</v>
      </c>
      <c r="X95" s="18" t="str">
        <f>LEFT(_xlfn.XLOOKUP(product_questions[[#This Row],[Product category]],Products[Product Name],Products[CSI],,0),4)</f>
        <v>07 2</v>
      </c>
      <c r="Y95" s="18" t="str">
        <f>_xlfn.XLOOKUP(product_questions[[#This Row],[Product category]],Products[Product Name],Products[CSI],,0)</f>
        <v>07 21 00</v>
      </c>
      <c r="AE95" t="s">
        <v>596</v>
      </c>
      <c r="AF95" t="s">
        <v>794</v>
      </c>
    </row>
    <row r="96" spans="14:32" x14ac:dyDescent="0.2">
      <c r="N96" t="s">
        <v>324</v>
      </c>
      <c r="O96" t="s">
        <v>223</v>
      </c>
      <c r="P96" t="s">
        <v>11</v>
      </c>
      <c r="R96" t="s">
        <v>190</v>
      </c>
      <c r="S96" s="17" t="str">
        <f>VLOOKUP(product_questions[[#This Row],[Question]],Questions[],3,0)</f>
        <v>X08.1</v>
      </c>
      <c r="T96" s="17" t="str">
        <f>VLOOKUP(product_questions[[#This Row],[Feature.Part]],Questions[[Feature]:[Req/Opt]],2,0)</f>
        <v>O</v>
      </c>
      <c r="U96" s="19" t="s">
        <v>291</v>
      </c>
      <c r="V96" s="19">
        <f>VLOOKUP(LEFT(product_questions[[#This Row],[Feature.Part]],1),Table5[[Letter]:[Order]],2,0)</f>
        <v>8</v>
      </c>
      <c r="W96" s="18" t="str">
        <f>_xlfn.CONCAT(product_questions[[#This Row],[Product category]]," - ",product_questions[[#This Row],[Question]])</f>
        <v>Thermal Insulation - Enhanced Chemical Restriction - Targets</v>
      </c>
      <c r="X96" s="18" t="str">
        <f>LEFT(_xlfn.XLOOKUP(product_questions[[#This Row],[Product category]],Products[Product Name],Products[CSI],,0),4)</f>
        <v>07 2</v>
      </c>
      <c r="Y96" s="18" t="str">
        <f>_xlfn.XLOOKUP(product_questions[[#This Row],[Product category]],Products[Product Name],Products[CSI],,0)</f>
        <v>07 21 00</v>
      </c>
      <c r="AE96" t="s">
        <v>597</v>
      </c>
      <c r="AF96" t="s">
        <v>795</v>
      </c>
    </row>
    <row r="97" spans="14:32" x14ac:dyDescent="0.2">
      <c r="N97" t="s">
        <v>324</v>
      </c>
      <c r="O97" t="s">
        <v>4</v>
      </c>
      <c r="P97" t="s">
        <v>12</v>
      </c>
      <c r="R97" t="s">
        <v>328</v>
      </c>
      <c r="S97" s="17" t="str">
        <f>VLOOKUP(product_questions[[#This Row],[Question]],Questions[],3,0)</f>
        <v>X08.1</v>
      </c>
      <c r="T97" s="17" t="str">
        <f>VLOOKUP(product_questions[[#This Row],[Feature.Part]],Questions[[Feature]:[Req/Opt]],2,0)</f>
        <v>O</v>
      </c>
      <c r="U97" s="19" t="s">
        <v>290</v>
      </c>
      <c r="V97" s="19">
        <f>VLOOKUP(LEFT(product_questions[[#This Row],[Feature.Part]],1),Table5[[Letter]:[Order]],2,0)</f>
        <v>8</v>
      </c>
      <c r="W97" s="18" t="str">
        <f>_xlfn.CONCAT(product_questions[[#This Row],[Product category]]," - ",product_questions[[#This Row],[Question]])</f>
        <v>Roof and Deck Insulation - Enhanced Chemical Restrictions - Inventory</v>
      </c>
      <c r="X97" s="18" t="str">
        <f>LEFT(_xlfn.XLOOKUP(product_questions[[#This Row],[Product category]],Products[Product Name],Products[CSI],,0),4)</f>
        <v>07 2</v>
      </c>
      <c r="Y97" s="18" t="str">
        <f>_xlfn.XLOOKUP(product_questions[[#This Row],[Product category]],Products[Product Name],Products[CSI],,0)</f>
        <v>07 22 00</v>
      </c>
      <c r="AE97" t="s">
        <v>598</v>
      </c>
      <c r="AF97" t="s">
        <v>796</v>
      </c>
    </row>
    <row r="98" spans="14:32" x14ac:dyDescent="0.2">
      <c r="N98" t="s">
        <v>261</v>
      </c>
      <c r="O98" t="s">
        <v>402</v>
      </c>
      <c r="P98" t="s">
        <v>11</v>
      </c>
      <c r="R98" t="s">
        <v>328</v>
      </c>
      <c r="S98" s="17" t="str">
        <f>VLOOKUP(product_questions[[#This Row],[Question]],Questions[],3,0)</f>
        <v>X08.1</v>
      </c>
      <c r="T98" s="17" t="str">
        <f>VLOOKUP(product_questions[[#This Row],[Feature.Part]],Questions[[Feature]:[Req/Opt]],2,0)</f>
        <v>O</v>
      </c>
      <c r="U98" s="19" t="s">
        <v>291</v>
      </c>
      <c r="V98" s="19">
        <f>VLOOKUP(LEFT(product_questions[[#This Row],[Feature.Part]],1),Table5[[Letter]:[Order]],2,0)</f>
        <v>8</v>
      </c>
      <c r="W98" s="18" t="str">
        <f>_xlfn.CONCAT(product_questions[[#This Row],[Product category]]," - ",product_questions[[#This Row],[Question]])</f>
        <v>Roof and Deck Insulation - Enhanced Chemical Restriction - Targets</v>
      </c>
      <c r="X98" s="18" t="str">
        <f>LEFT(_xlfn.XLOOKUP(product_questions[[#This Row],[Product category]],Products[Product Name],Products[CSI],,0),4)</f>
        <v>07 2</v>
      </c>
      <c r="Y98" s="18" t="str">
        <f>_xlfn.XLOOKUP(product_questions[[#This Row],[Product category]],Products[Product Name],Products[CSI],,0)</f>
        <v>07 22 00</v>
      </c>
      <c r="AE98" t="s">
        <v>599</v>
      </c>
      <c r="AF98" t="s">
        <v>797</v>
      </c>
    </row>
    <row r="99" spans="14:32" x14ac:dyDescent="0.2">
      <c r="N99" t="s">
        <v>261</v>
      </c>
      <c r="O99" t="s">
        <v>262</v>
      </c>
      <c r="P99" t="s">
        <v>11</v>
      </c>
      <c r="R99" t="s">
        <v>330</v>
      </c>
      <c r="S99" s="17" t="str">
        <f>VLOOKUP(product_questions[[#This Row],[Question]],Questions[],3,0)</f>
        <v>X08.1</v>
      </c>
      <c r="T99" s="17" t="str">
        <f>VLOOKUP(product_questions[[#This Row],[Feature.Part]],Questions[[Feature]:[Req/Opt]],2,0)</f>
        <v>O</v>
      </c>
      <c r="U99" s="19" t="s">
        <v>290</v>
      </c>
      <c r="V99" s="19">
        <f>VLOOKUP(LEFT(product_questions[[#This Row],[Feature.Part]],1),Table5[[Letter]:[Order]],2,0)</f>
        <v>8</v>
      </c>
      <c r="W99" s="18" t="str">
        <f>_xlfn.CONCAT(product_questions[[#This Row],[Product category]]," - ",product_questions[[#This Row],[Question]])</f>
        <v>Exterior Insulation and Finish Systems - Enhanced Chemical Restrictions - Inventory</v>
      </c>
      <c r="X99" s="18" t="str">
        <f>LEFT(_xlfn.XLOOKUP(product_questions[[#This Row],[Product category]],Products[Product Name],Products[CSI],,0),4)</f>
        <v>07 2</v>
      </c>
      <c r="Y99" s="18" t="str">
        <f>_xlfn.XLOOKUP(product_questions[[#This Row],[Product category]],Products[Product Name],Products[CSI],,0)</f>
        <v>07 24 00</v>
      </c>
      <c r="AE99" t="s">
        <v>600</v>
      </c>
      <c r="AF99" t="s">
        <v>798</v>
      </c>
    </row>
    <row r="100" spans="14:32" x14ac:dyDescent="0.2">
      <c r="N100" t="s">
        <v>261</v>
      </c>
      <c r="O100" t="s">
        <v>305</v>
      </c>
      <c r="P100" t="s">
        <v>12</v>
      </c>
      <c r="R100" t="s">
        <v>330</v>
      </c>
      <c r="S100" s="17" t="str">
        <f>VLOOKUP(product_questions[[#This Row],[Question]],Questions[],3,0)</f>
        <v>X08.1</v>
      </c>
      <c r="T100" s="17" t="str">
        <f>VLOOKUP(product_questions[[#This Row],[Feature.Part]],Questions[[Feature]:[Req/Opt]],2,0)</f>
        <v>O</v>
      </c>
      <c r="U100" s="19" t="s">
        <v>291</v>
      </c>
      <c r="V100" s="19">
        <f>VLOOKUP(LEFT(product_questions[[#This Row],[Feature.Part]],1),Table5[[Letter]:[Order]],2,0)</f>
        <v>8</v>
      </c>
      <c r="W100" s="18" t="str">
        <f>_xlfn.CONCAT(product_questions[[#This Row],[Product category]]," - ",product_questions[[#This Row],[Question]])</f>
        <v>Exterior Insulation and Finish Systems - Enhanced Chemical Restriction - Targets</v>
      </c>
      <c r="X100" s="18" t="str">
        <f>LEFT(_xlfn.XLOOKUP(product_questions[[#This Row],[Product category]],Products[Product Name],Products[CSI],,0),4)</f>
        <v>07 2</v>
      </c>
      <c r="Y100" s="18" t="str">
        <f>_xlfn.XLOOKUP(product_questions[[#This Row],[Product category]],Products[Product Name],Products[CSI],,0)</f>
        <v>07 24 00</v>
      </c>
      <c r="AE100" t="s">
        <v>601</v>
      </c>
      <c r="AF100" t="s">
        <v>799</v>
      </c>
    </row>
    <row r="101" spans="14:32" x14ac:dyDescent="0.2">
      <c r="N101" t="s">
        <v>268</v>
      </c>
      <c r="O101" t="s">
        <v>21</v>
      </c>
      <c r="P101" t="s">
        <v>11</v>
      </c>
      <c r="R101" t="s">
        <v>190</v>
      </c>
      <c r="S101" s="17" t="str">
        <f>VLOOKUP(product_questions[[#This Row],[Question]],Questions[],3,0)</f>
        <v>X08.2</v>
      </c>
      <c r="T101" s="17" t="str">
        <f>VLOOKUP(product_questions[[#This Row],[Feature.Part]],Questions[[Feature]:[Req/Opt]],2,0)</f>
        <v>O</v>
      </c>
      <c r="U101" s="19" t="s">
        <v>289</v>
      </c>
      <c r="V101" s="19">
        <f>VLOOKUP(LEFT(product_questions[[#This Row],[Feature.Part]],1),Table5[[Letter]:[Order]],2,0)</f>
        <v>8</v>
      </c>
      <c r="W101" s="18" t="str">
        <f>_xlfn.CONCAT(product_questions[[#This Row],[Product category]]," - ",product_questions[[#This Row],[Question]])</f>
        <v>Thermal Insulation - Optimized Products</v>
      </c>
      <c r="X101" s="18" t="str">
        <f>LEFT(_xlfn.XLOOKUP(product_questions[[#This Row],[Product category]],Products[Product Name],Products[CSI],,0),4)</f>
        <v>07 2</v>
      </c>
      <c r="Y101" s="18" t="str">
        <f>_xlfn.XLOOKUP(product_questions[[#This Row],[Product category]],Products[Product Name],Products[CSI],,0)</f>
        <v>07 21 00</v>
      </c>
      <c r="AE101" t="s">
        <v>602</v>
      </c>
      <c r="AF101" t="s">
        <v>800</v>
      </c>
    </row>
    <row r="102" spans="14:32" x14ac:dyDescent="0.2">
      <c r="N102" t="s">
        <v>268</v>
      </c>
      <c r="O102" t="s">
        <v>22</v>
      </c>
      <c r="P102" t="s">
        <v>12</v>
      </c>
      <c r="R102" t="s">
        <v>328</v>
      </c>
      <c r="S102" s="17" t="str">
        <f>VLOOKUP(product_questions[[#This Row],[Question]],Questions[],3,0)</f>
        <v>X08.2</v>
      </c>
      <c r="T102" s="17" t="str">
        <f>VLOOKUP(product_questions[[#This Row],[Feature.Part]],Questions[[Feature]:[Req/Opt]],2,0)</f>
        <v>O</v>
      </c>
      <c r="U102" s="19" t="s">
        <v>289</v>
      </c>
      <c r="V102" s="19">
        <f>VLOOKUP(LEFT(product_questions[[#This Row],[Feature.Part]],1),Table5[[Letter]:[Order]],2,0)</f>
        <v>8</v>
      </c>
      <c r="W102" s="18" t="str">
        <f>_xlfn.CONCAT(product_questions[[#This Row],[Product category]]," - ",product_questions[[#This Row],[Question]])</f>
        <v>Roof and Deck Insulation - Optimized Products</v>
      </c>
      <c r="X102" s="18" t="str">
        <f>LEFT(_xlfn.XLOOKUP(product_questions[[#This Row],[Product category]],Products[Product Name],Products[CSI],,0),4)</f>
        <v>07 2</v>
      </c>
      <c r="Y102" s="18" t="str">
        <f>_xlfn.XLOOKUP(product_questions[[#This Row],[Product category]],Products[Product Name],Products[CSI],,0)</f>
        <v>07 22 00</v>
      </c>
      <c r="AE102" t="s">
        <v>603</v>
      </c>
      <c r="AF102" t="s">
        <v>801</v>
      </c>
    </row>
    <row r="103" spans="14:32" x14ac:dyDescent="0.2">
      <c r="N103" t="s">
        <v>270</v>
      </c>
      <c r="O103" t="s">
        <v>398</v>
      </c>
      <c r="P103" t="s">
        <v>11</v>
      </c>
      <c r="R103" t="s">
        <v>330</v>
      </c>
      <c r="S103" s="17" t="str">
        <f>VLOOKUP(product_questions[[#This Row],[Question]],Questions[],3,0)</f>
        <v>X08.2</v>
      </c>
      <c r="T103" s="17" t="str">
        <f>VLOOKUP(product_questions[[#This Row],[Feature.Part]],Questions[[Feature]:[Req/Opt]],2,0)</f>
        <v>O</v>
      </c>
      <c r="U103" s="19" t="s">
        <v>289</v>
      </c>
      <c r="V103" s="19">
        <f>VLOOKUP(LEFT(product_questions[[#This Row],[Feature.Part]],1),Table5[[Letter]:[Order]],2,0)</f>
        <v>8</v>
      </c>
      <c r="W103" s="18" t="str">
        <f>_xlfn.CONCAT(product_questions[[#This Row],[Product category]]," - ",product_questions[[#This Row],[Question]])</f>
        <v>Exterior Insulation and Finish Systems - Optimized Products</v>
      </c>
      <c r="X103" s="18" t="str">
        <f>LEFT(_xlfn.XLOOKUP(product_questions[[#This Row],[Product category]],Products[Product Name],Products[CSI],,0),4)</f>
        <v>07 2</v>
      </c>
      <c r="Y103" s="18" t="str">
        <f>_xlfn.XLOOKUP(product_questions[[#This Row],[Product category]],Products[Product Name],Products[CSI],,0)</f>
        <v>07 24 00</v>
      </c>
      <c r="AE103" t="s">
        <v>126</v>
      </c>
      <c r="AF103" t="s">
        <v>802</v>
      </c>
    </row>
    <row r="104" spans="14:32" x14ac:dyDescent="0.2">
      <c r="N104" t="s">
        <v>270</v>
      </c>
      <c r="O104" t="s">
        <v>403</v>
      </c>
      <c r="P104" t="s">
        <v>11</v>
      </c>
      <c r="R104" t="s">
        <v>319</v>
      </c>
      <c r="S104" s="17" t="str">
        <f>VLOOKUP(product_questions[[#This Row],[Question]],Questions[],3,0)</f>
        <v>X07.1</v>
      </c>
      <c r="T104" s="17" t="str">
        <f>VLOOKUP(product_questions[[#This Row],[Feature.Part]],Questions[[Feature]:[Req/Opt]],2,0)</f>
        <v>O</v>
      </c>
      <c r="U104" s="19" t="s">
        <v>8</v>
      </c>
      <c r="V104" s="19">
        <f>VLOOKUP(LEFT(product_questions[[#This Row],[Feature.Part]],1),Table5[[Letter]:[Order]],2,0)</f>
        <v>8</v>
      </c>
      <c r="W104" s="18" t="str">
        <f>_xlfn.CONCAT(product_questions[[#This Row],[Product category]]," - ",product_questions[[#This Row],[Question]])</f>
        <v>Roofing and Siding Panels - Disclosed ingredients</v>
      </c>
      <c r="X104" s="18" t="str">
        <f>LEFT(_xlfn.XLOOKUP(product_questions[[#This Row],[Product category]],Products[Product Name],Products[CSI],,0),4)</f>
        <v>07 4</v>
      </c>
      <c r="Y104" s="18" t="str">
        <f>_xlfn.XLOOKUP(product_questions[[#This Row],[Product category]],Products[Product Name],Products[CSI],,0)</f>
        <v>07 40 00</v>
      </c>
      <c r="AE104" t="s">
        <v>127</v>
      </c>
      <c r="AF104" t="s">
        <v>803</v>
      </c>
    </row>
    <row r="105" spans="14:32" x14ac:dyDescent="0.2">
      <c r="N105" t="s">
        <v>270</v>
      </c>
      <c r="O105" t="s">
        <v>400</v>
      </c>
      <c r="P105" t="s">
        <v>11</v>
      </c>
      <c r="R105" t="s">
        <v>319</v>
      </c>
      <c r="S105" s="17" t="str">
        <f>VLOOKUP(product_questions[[#This Row],[Question]],Questions[],3,0)</f>
        <v>X07.2</v>
      </c>
      <c r="T105" s="17" t="str">
        <f>VLOOKUP(product_questions[[#This Row],[Feature.Part]],Questions[[Feature]:[Req/Opt]],2,0)</f>
        <v>O</v>
      </c>
      <c r="U105" s="19" t="s">
        <v>9</v>
      </c>
      <c r="V105" s="19">
        <f>VLOOKUP(LEFT(product_questions[[#This Row],[Feature.Part]],1),Table5[[Letter]:[Order]],2,0)</f>
        <v>8</v>
      </c>
      <c r="W105" s="18" t="str">
        <f>_xlfn.CONCAT(product_questions[[#This Row],[Product category]]," - ",product_questions[[#This Row],[Question]])</f>
        <v>Roofing and Siding Panels - Enhanced disclosed ingredients</v>
      </c>
      <c r="X105" s="18" t="str">
        <f>LEFT(_xlfn.XLOOKUP(product_questions[[#This Row],[Product category]],Products[Product Name],Products[CSI],,0),4)</f>
        <v>07 4</v>
      </c>
      <c r="Y105" s="18" t="str">
        <f>_xlfn.XLOOKUP(product_questions[[#This Row],[Product category]],Products[Product Name],Products[CSI],,0)</f>
        <v>07 40 00</v>
      </c>
      <c r="AE105" t="s">
        <v>604</v>
      </c>
      <c r="AF105" t="s">
        <v>804</v>
      </c>
    </row>
    <row r="106" spans="14:32" x14ac:dyDescent="0.2">
      <c r="N106" t="s">
        <v>270</v>
      </c>
      <c r="O106" t="s">
        <v>4</v>
      </c>
      <c r="P106" t="s">
        <v>12</v>
      </c>
      <c r="R106" t="s">
        <v>319</v>
      </c>
      <c r="S106" s="17" t="str">
        <f>VLOOKUP(product_questions[[#This Row],[Question]],Questions[],3,0)</f>
        <v>X07.3</v>
      </c>
      <c r="T106" s="17" t="str">
        <f>VLOOKUP(product_questions[[#This Row],[Feature.Part]],Questions[[Feature]:[Req/Opt]],2,0)</f>
        <v>O</v>
      </c>
      <c r="U106" s="19" t="s">
        <v>276</v>
      </c>
      <c r="V106" s="19">
        <f>VLOOKUP(LEFT(product_questions[[#This Row],[Feature.Part]],1),Table5[[Letter]:[Order]],2,0)</f>
        <v>8</v>
      </c>
      <c r="W106" s="18" t="str">
        <f>_xlfn.CONCAT(product_questions[[#This Row],[Product category]]," - ",product_questions[[#This Row],[Question]])</f>
        <v>Roofing and Siding Panels - Third-Party Ingredient Disclosure</v>
      </c>
      <c r="X106" s="18" t="str">
        <f>LEFT(_xlfn.XLOOKUP(product_questions[[#This Row],[Product category]],Products[Product Name],Products[CSI],,0),4)</f>
        <v>07 4</v>
      </c>
      <c r="Y106" s="18" t="str">
        <f>_xlfn.XLOOKUP(product_questions[[#This Row],[Product category]],Products[Product Name],Products[CSI],,0)</f>
        <v>07 40 00</v>
      </c>
      <c r="AE106" t="s">
        <v>140</v>
      </c>
      <c r="AF106" t="s">
        <v>805</v>
      </c>
    </row>
    <row r="107" spans="14:32" x14ac:dyDescent="0.2">
      <c r="N107" t="s">
        <v>273</v>
      </c>
      <c r="O107" t="s">
        <v>275</v>
      </c>
      <c r="P107" t="s">
        <v>11</v>
      </c>
      <c r="R107" t="s">
        <v>319</v>
      </c>
      <c r="S107" s="17" t="str">
        <f>VLOOKUP(product_questions[[#This Row],[Question]],Questions[],3,0)</f>
        <v>X08.1</v>
      </c>
      <c r="T107" s="17" t="str">
        <f>VLOOKUP(product_questions[[#This Row],[Feature.Part]],Questions[[Feature]:[Req/Opt]],2,0)</f>
        <v>O</v>
      </c>
      <c r="U107" s="19" t="s">
        <v>290</v>
      </c>
      <c r="V107" s="19">
        <f>VLOOKUP(LEFT(product_questions[[#This Row],[Feature.Part]],1),Table5[[Letter]:[Order]],2,0)</f>
        <v>8</v>
      </c>
      <c r="W107" s="18" t="str">
        <f>_xlfn.CONCAT(product_questions[[#This Row],[Product category]]," - ",product_questions[[#This Row],[Question]])</f>
        <v>Roofing and Siding Panels - Enhanced Chemical Restrictions - Inventory</v>
      </c>
      <c r="X107" s="18" t="str">
        <f>LEFT(_xlfn.XLOOKUP(product_questions[[#This Row],[Product category]],Products[Product Name],Products[CSI],,0),4)</f>
        <v>07 4</v>
      </c>
      <c r="Y107" s="18" t="str">
        <f>_xlfn.XLOOKUP(product_questions[[#This Row],[Product category]],Products[Product Name],Products[CSI],,0)</f>
        <v>07 40 00</v>
      </c>
      <c r="AE107" t="s">
        <v>141</v>
      </c>
      <c r="AF107" t="s">
        <v>806</v>
      </c>
    </row>
    <row r="108" spans="14:32" x14ac:dyDescent="0.2">
      <c r="N108" t="s">
        <v>273</v>
      </c>
      <c r="O108" t="s">
        <v>399</v>
      </c>
      <c r="P108" t="s">
        <v>11</v>
      </c>
      <c r="R108" t="s">
        <v>319</v>
      </c>
      <c r="S108" s="17" t="str">
        <f>VLOOKUP(product_questions[[#This Row],[Question]],Questions[],3,0)</f>
        <v>X08.1</v>
      </c>
      <c r="T108" s="17" t="str">
        <f>VLOOKUP(product_questions[[#This Row],[Feature.Part]],Questions[[Feature]:[Req/Opt]],2,0)</f>
        <v>O</v>
      </c>
      <c r="U108" s="19" t="s">
        <v>291</v>
      </c>
      <c r="V108" s="19">
        <f>VLOOKUP(LEFT(product_questions[[#This Row],[Feature.Part]],1),Table5[[Letter]:[Order]],2,0)</f>
        <v>8</v>
      </c>
      <c r="W108" s="18" t="str">
        <f>_xlfn.CONCAT(product_questions[[#This Row],[Product category]]," - ",product_questions[[#This Row],[Question]])</f>
        <v>Roofing and Siding Panels - Enhanced Chemical Restriction - Targets</v>
      </c>
      <c r="X108" s="18" t="str">
        <f>LEFT(_xlfn.XLOOKUP(product_questions[[#This Row],[Product category]],Products[Product Name],Products[CSI],,0),4)</f>
        <v>07 4</v>
      </c>
      <c r="Y108" s="18" t="str">
        <f>_xlfn.XLOOKUP(product_questions[[#This Row],[Product category]],Products[Product Name],Products[CSI],,0)</f>
        <v>07 40 00</v>
      </c>
      <c r="AE108" t="s">
        <v>135</v>
      </c>
      <c r="AF108" t="s">
        <v>807</v>
      </c>
    </row>
    <row r="109" spans="14:32" x14ac:dyDescent="0.2">
      <c r="N109" t="s">
        <v>273</v>
      </c>
      <c r="O109" t="s">
        <v>401</v>
      </c>
      <c r="P109" t="s">
        <v>11</v>
      </c>
      <c r="R109" t="s">
        <v>319</v>
      </c>
      <c r="S109" s="17" t="str">
        <f>VLOOKUP(product_questions[[#This Row],[Question]],Questions[],3,0)</f>
        <v>X08.2</v>
      </c>
      <c r="T109" s="17" t="str">
        <f>VLOOKUP(product_questions[[#This Row],[Feature.Part]],Questions[[Feature]:[Req/Opt]],2,0)</f>
        <v>O</v>
      </c>
      <c r="U109" s="19" t="s">
        <v>289</v>
      </c>
      <c r="V109" s="19">
        <f>VLOOKUP(LEFT(product_questions[[#This Row],[Feature.Part]],1),Table5[[Letter]:[Order]],2,0)</f>
        <v>8</v>
      </c>
      <c r="W109" s="18" t="str">
        <f>_xlfn.CONCAT(product_questions[[#This Row],[Product category]]," - ",product_questions[[#This Row],[Question]])</f>
        <v>Roofing and Siding Panels - Optimized Products</v>
      </c>
      <c r="X109" s="18" t="str">
        <f>LEFT(_xlfn.XLOOKUP(product_questions[[#This Row],[Product category]],Products[Product Name],Products[CSI],,0),4)</f>
        <v>07 4</v>
      </c>
      <c r="Y109" s="18" t="str">
        <f>_xlfn.XLOOKUP(product_questions[[#This Row],[Product category]],Products[Product Name],Products[CSI],,0)</f>
        <v>07 40 00</v>
      </c>
      <c r="AE109" t="s">
        <v>605</v>
      </c>
      <c r="AF109" t="s">
        <v>808</v>
      </c>
    </row>
    <row r="110" spans="14:32" x14ac:dyDescent="0.2">
      <c r="N110" t="s">
        <v>273</v>
      </c>
      <c r="O110" t="s">
        <v>4</v>
      </c>
      <c r="P110" t="s">
        <v>12</v>
      </c>
      <c r="R110" t="s">
        <v>315</v>
      </c>
      <c r="S110" s="17" t="str">
        <f>VLOOKUP(product_questions[[#This Row],[Question]],Questions[],3,0)</f>
        <v>X07.1</v>
      </c>
      <c r="T110" s="17" t="str">
        <f>VLOOKUP(product_questions[[#This Row],[Feature.Part]],Questions[[Feature]:[Req/Opt]],2,0)</f>
        <v>O</v>
      </c>
      <c r="U110" s="19" t="s">
        <v>8</v>
      </c>
      <c r="V110" s="19">
        <f>VLOOKUP(LEFT(product_questions[[#This Row],[Feature.Part]],1),Table5[[Letter]:[Order]],2,0)</f>
        <v>8</v>
      </c>
      <c r="W110" s="18" t="str">
        <f>_xlfn.CONCAT(product_questions[[#This Row],[Product category]]," - ",product_questions[[#This Row],[Question]])</f>
        <v>Fire and Smoke Protection - Disclosed ingredients</v>
      </c>
      <c r="X110" s="18" t="str">
        <f>LEFT(_xlfn.XLOOKUP(product_questions[[#This Row],[Product category]],Products[Product Name],Products[CSI],,0),4)</f>
        <v>07 8</v>
      </c>
      <c r="Y110" s="18" t="str">
        <f>_xlfn.XLOOKUP(product_questions[[#This Row],[Product category]],Products[Product Name],Products[CSI],,0)</f>
        <v>07 80 00</v>
      </c>
      <c r="AE110" t="s">
        <v>606</v>
      </c>
      <c r="AF110" t="s">
        <v>809</v>
      </c>
    </row>
    <row r="111" spans="14:32" x14ac:dyDescent="0.2">
      <c r="N111" t="s">
        <v>276</v>
      </c>
      <c r="O111" t="s">
        <v>278</v>
      </c>
      <c r="P111" t="s">
        <v>11</v>
      </c>
      <c r="R111" t="s">
        <v>315</v>
      </c>
      <c r="S111" s="17" t="str">
        <f>VLOOKUP(product_questions[[#This Row],[Question]],Questions[],3,0)</f>
        <v>X07.2</v>
      </c>
      <c r="T111" s="17" t="str">
        <f>VLOOKUP(product_questions[[#This Row],[Feature.Part]],Questions[[Feature]:[Req/Opt]],2,0)</f>
        <v>O</v>
      </c>
      <c r="U111" s="19" t="s">
        <v>9</v>
      </c>
      <c r="V111" s="19">
        <f>VLOOKUP(LEFT(product_questions[[#This Row],[Feature.Part]],1),Table5[[Letter]:[Order]],2,0)</f>
        <v>8</v>
      </c>
      <c r="W111" s="18" t="str">
        <f>_xlfn.CONCAT(product_questions[[#This Row],[Product category]]," - ",product_questions[[#This Row],[Question]])</f>
        <v>Fire and Smoke Protection - Enhanced disclosed ingredients</v>
      </c>
      <c r="X111" s="18" t="str">
        <f>LEFT(_xlfn.XLOOKUP(product_questions[[#This Row],[Product category]],Products[Product Name],Products[CSI],,0),4)</f>
        <v>07 8</v>
      </c>
      <c r="Y111" s="18" t="str">
        <f>_xlfn.XLOOKUP(product_questions[[#This Row],[Product category]],Products[Product Name],Products[CSI],,0)</f>
        <v>07 80 00</v>
      </c>
      <c r="AE111" t="s">
        <v>607</v>
      </c>
      <c r="AF111" t="s">
        <v>810</v>
      </c>
    </row>
    <row r="112" spans="14:32" x14ac:dyDescent="0.2">
      <c r="N112" t="s">
        <v>276</v>
      </c>
      <c r="O112" t="s">
        <v>279</v>
      </c>
      <c r="P112" t="s">
        <v>11</v>
      </c>
      <c r="R112" t="s">
        <v>315</v>
      </c>
      <c r="S112" s="17" t="str">
        <f>VLOOKUP(product_questions[[#This Row],[Question]],Questions[],3,0)</f>
        <v>X07.3</v>
      </c>
      <c r="T112" s="17" t="str">
        <f>VLOOKUP(product_questions[[#This Row],[Feature.Part]],Questions[[Feature]:[Req/Opt]],2,0)</f>
        <v>O</v>
      </c>
      <c r="U112" s="19" t="s">
        <v>276</v>
      </c>
      <c r="V112" s="19">
        <f>VLOOKUP(LEFT(product_questions[[#This Row],[Feature.Part]],1),Table5[[Letter]:[Order]],2,0)</f>
        <v>8</v>
      </c>
      <c r="W112" s="18" t="str">
        <f>_xlfn.CONCAT(product_questions[[#This Row],[Product category]]," - ",product_questions[[#This Row],[Question]])</f>
        <v>Fire and Smoke Protection - Third-Party Ingredient Disclosure</v>
      </c>
      <c r="X112" s="18" t="str">
        <f>LEFT(_xlfn.XLOOKUP(product_questions[[#This Row],[Product category]],Products[Product Name],Products[CSI],,0),4)</f>
        <v>07 8</v>
      </c>
      <c r="Y112" s="18" t="str">
        <f>_xlfn.XLOOKUP(product_questions[[#This Row],[Product category]],Products[Product Name],Products[CSI],,0)</f>
        <v>07 80 00</v>
      </c>
      <c r="AE112" t="s">
        <v>608</v>
      </c>
      <c r="AF112" t="s">
        <v>811</v>
      </c>
    </row>
    <row r="113" spans="14:32" x14ac:dyDescent="0.2">
      <c r="N113" t="s">
        <v>276</v>
      </c>
      <c r="O113" t="s">
        <v>280</v>
      </c>
      <c r="P113" t="s">
        <v>11</v>
      </c>
      <c r="R113" t="s">
        <v>315</v>
      </c>
      <c r="S113" s="17" t="str">
        <f>VLOOKUP(product_questions[[#This Row],[Question]],Questions[],3,0)</f>
        <v>X08.1</v>
      </c>
      <c r="T113" s="17" t="str">
        <f>VLOOKUP(product_questions[[#This Row],[Feature.Part]],Questions[[Feature]:[Req/Opt]],2,0)</f>
        <v>O</v>
      </c>
      <c r="U113" s="19" t="s">
        <v>290</v>
      </c>
      <c r="V113" s="19">
        <f>VLOOKUP(LEFT(product_questions[[#This Row],[Feature.Part]],1),Table5[[Letter]:[Order]],2,0)</f>
        <v>8</v>
      </c>
      <c r="W113" s="18" t="str">
        <f>_xlfn.CONCAT(product_questions[[#This Row],[Product category]]," - ",product_questions[[#This Row],[Question]])</f>
        <v>Fire and Smoke Protection - Enhanced Chemical Restrictions - Inventory</v>
      </c>
      <c r="X113" s="18" t="str">
        <f>LEFT(_xlfn.XLOOKUP(product_questions[[#This Row],[Product category]],Products[Product Name],Products[CSI],,0),4)</f>
        <v>07 8</v>
      </c>
      <c r="Y113" s="18" t="str">
        <f>_xlfn.XLOOKUP(product_questions[[#This Row],[Product category]],Products[Product Name],Products[CSI],,0)</f>
        <v>07 80 00</v>
      </c>
      <c r="AE113" t="s">
        <v>609</v>
      </c>
      <c r="AF113" t="s">
        <v>812</v>
      </c>
    </row>
    <row r="114" spans="14:32" x14ac:dyDescent="0.2">
      <c r="N114" t="s">
        <v>276</v>
      </c>
      <c r="O114" t="s">
        <v>281</v>
      </c>
      <c r="P114" t="s">
        <v>11</v>
      </c>
      <c r="R114" t="s">
        <v>315</v>
      </c>
      <c r="S114" s="17" t="str">
        <f>VLOOKUP(product_questions[[#This Row],[Question]],Questions[],3,0)</f>
        <v>X08.1</v>
      </c>
      <c r="T114" s="17" t="str">
        <f>VLOOKUP(product_questions[[#This Row],[Feature.Part]],Questions[[Feature]:[Req/Opt]],2,0)</f>
        <v>O</v>
      </c>
      <c r="U114" s="19" t="s">
        <v>291</v>
      </c>
      <c r="V114" s="19">
        <f>VLOOKUP(LEFT(product_questions[[#This Row],[Feature.Part]],1),Table5[[Letter]:[Order]],2,0)</f>
        <v>8</v>
      </c>
      <c r="W114" s="18" t="str">
        <f>_xlfn.CONCAT(product_questions[[#This Row],[Product category]]," - ",product_questions[[#This Row],[Question]])</f>
        <v>Fire and Smoke Protection - Enhanced Chemical Restriction - Targets</v>
      </c>
      <c r="X114" s="18" t="str">
        <f>LEFT(_xlfn.XLOOKUP(product_questions[[#This Row],[Product category]],Products[Product Name],Products[CSI],,0),4)</f>
        <v>07 8</v>
      </c>
      <c r="Y114" s="18" t="str">
        <f>_xlfn.XLOOKUP(product_questions[[#This Row],[Product category]],Products[Product Name],Products[CSI],,0)</f>
        <v>07 80 00</v>
      </c>
      <c r="AE114" t="s">
        <v>610</v>
      </c>
      <c r="AF114" t="s">
        <v>813</v>
      </c>
    </row>
    <row r="115" spans="14:32" x14ac:dyDescent="0.2">
      <c r="N115" t="s">
        <v>276</v>
      </c>
      <c r="O115" t="s">
        <v>282</v>
      </c>
      <c r="P115" t="s">
        <v>11</v>
      </c>
      <c r="R115" t="s">
        <v>315</v>
      </c>
      <c r="S115" s="17" t="str">
        <f>VLOOKUP(product_questions[[#This Row],[Question]],Questions[],3,0)</f>
        <v>X08.2</v>
      </c>
      <c r="T115" s="17" t="str">
        <f>VLOOKUP(product_questions[[#This Row],[Feature.Part]],Questions[[Feature]:[Req/Opt]],2,0)</f>
        <v>O</v>
      </c>
      <c r="U115" s="19" t="s">
        <v>289</v>
      </c>
      <c r="V115" s="19">
        <f>VLOOKUP(LEFT(product_questions[[#This Row],[Feature.Part]],1),Table5[[Letter]:[Order]],2,0)</f>
        <v>8</v>
      </c>
      <c r="W115" s="18" t="str">
        <f>_xlfn.CONCAT(product_questions[[#This Row],[Product category]]," - ",product_questions[[#This Row],[Question]])</f>
        <v>Fire and Smoke Protection - Optimized Products</v>
      </c>
      <c r="X115" s="18" t="str">
        <f>LEFT(_xlfn.XLOOKUP(product_questions[[#This Row],[Product category]],Products[Product Name],Products[CSI],,0),4)</f>
        <v>07 8</v>
      </c>
      <c r="Y115" s="18" t="str">
        <f>_xlfn.XLOOKUP(product_questions[[#This Row],[Product category]],Products[Product Name],Products[CSI],,0)</f>
        <v>07 80 00</v>
      </c>
      <c r="AE115" t="s">
        <v>611</v>
      </c>
      <c r="AF115" t="s">
        <v>814</v>
      </c>
    </row>
    <row r="116" spans="14:32" x14ac:dyDescent="0.2">
      <c r="N116" t="s">
        <v>276</v>
      </c>
      <c r="O116" t="s">
        <v>4</v>
      </c>
      <c r="P116" t="s">
        <v>12</v>
      </c>
      <c r="R116" t="s">
        <v>317</v>
      </c>
      <c r="S116" s="17" t="str">
        <f>VLOOKUP(product_questions[[#This Row],[Question]],Questions[],3,0)</f>
        <v>X07.1</v>
      </c>
      <c r="T116" s="17" t="str">
        <f>VLOOKUP(product_questions[[#This Row],[Feature.Part]],Questions[[Feature]:[Req/Opt]],2,0)</f>
        <v>O</v>
      </c>
      <c r="U116" s="19" t="s">
        <v>8</v>
      </c>
      <c r="V116" s="19">
        <f>VLOOKUP(LEFT(product_questions[[#This Row],[Feature.Part]],1),Table5[[Letter]:[Order]],2,0)</f>
        <v>8</v>
      </c>
      <c r="W116" s="18" t="str">
        <f>_xlfn.CONCAT(product_questions[[#This Row],[Product category]]," - ",product_questions[[#This Row],[Question]])</f>
        <v>Joint Protection - Disclosed ingredients</v>
      </c>
      <c r="X116" s="18" t="str">
        <f>LEFT(_xlfn.XLOOKUP(product_questions[[#This Row],[Product category]],Products[Product Name],Products[CSI],,0),4)</f>
        <v>07 9</v>
      </c>
      <c r="Y116" s="18" t="str">
        <f>_xlfn.XLOOKUP(product_questions[[#This Row],[Product category]],Products[Product Name],Products[CSI],,0)</f>
        <v>07 90 00</v>
      </c>
      <c r="AE116" t="s">
        <v>612</v>
      </c>
      <c r="AF116" t="s">
        <v>815</v>
      </c>
    </row>
    <row r="117" spans="14:32" x14ac:dyDescent="0.2">
      <c r="N117" t="s">
        <v>289</v>
      </c>
      <c r="O117" t="s">
        <v>285</v>
      </c>
      <c r="P117" t="s">
        <v>11</v>
      </c>
      <c r="R117" t="s">
        <v>317</v>
      </c>
      <c r="S117" s="17" t="str">
        <f>VLOOKUP(product_questions[[#This Row],[Question]],Questions[],3,0)</f>
        <v>X07.2</v>
      </c>
      <c r="T117" s="17" t="str">
        <f>VLOOKUP(product_questions[[#This Row],[Feature.Part]],Questions[[Feature]:[Req/Opt]],2,0)</f>
        <v>O</v>
      </c>
      <c r="U117" s="19" t="s">
        <v>9</v>
      </c>
      <c r="V117" s="19">
        <f>VLOOKUP(LEFT(product_questions[[#This Row],[Feature.Part]],1),Table5[[Letter]:[Order]],2,0)</f>
        <v>8</v>
      </c>
      <c r="W117" s="18" t="str">
        <f>_xlfn.CONCAT(product_questions[[#This Row],[Product category]]," - ",product_questions[[#This Row],[Question]])</f>
        <v>Joint Protection - Enhanced disclosed ingredients</v>
      </c>
      <c r="X117" s="18" t="str">
        <f>LEFT(_xlfn.XLOOKUP(product_questions[[#This Row],[Product category]],Products[Product Name],Products[CSI],,0),4)</f>
        <v>07 9</v>
      </c>
      <c r="Y117" s="18" t="str">
        <f>_xlfn.XLOOKUP(product_questions[[#This Row],[Product category]],Products[Product Name],Products[CSI],,0)</f>
        <v>07 90 00</v>
      </c>
      <c r="AE117" t="s">
        <v>144</v>
      </c>
      <c r="AF117" t="s">
        <v>816</v>
      </c>
    </row>
    <row r="118" spans="14:32" x14ac:dyDescent="0.2">
      <c r="N118" t="s">
        <v>289</v>
      </c>
      <c r="O118" t="s">
        <v>286</v>
      </c>
      <c r="P118" t="s">
        <v>11</v>
      </c>
      <c r="R118" t="s">
        <v>317</v>
      </c>
      <c r="S118" s="17" t="str">
        <f>VLOOKUP(product_questions[[#This Row],[Question]],Questions[],3,0)</f>
        <v>X07.3</v>
      </c>
      <c r="T118" s="17" t="str">
        <f>VLOOKUP(product_questions[[#This Row],[Feature.Part]],Questions[[Feature]:[Req/Opt]],2,0)</f>
        <v>O</v>
      </c>
      <c r="U118" s="19" t="s">
        <v>276</v>
      </c>
      <c r="V118" s="19">
        <f>VLOOKUP(LEFT(product_questions[[#This Row],[Feature.Part]],1),Table5[[Letter]:[Order]],2,0)</f>
        <v>8</v>
      </c>
      <c r="W118" s="18" t="str">
        <f>_xlfn.CONCAT(product_questions[[#This Row],[Product category]]," - ",product_questions[[#This Row],[Question]])</f>
        <v>Joint Protection - Third-Party Ingredient Disclosure</v>
      </c>
      <c r="X118" s="18" t="str">
        <f>LEFT(_xlfn.XLOOKUP(product_questions[[#This Row],[Product category]],Products[Product Name],Products[CSI],,0),4)</f>
        <v>07 9</v>
      </c>
      <c r="Y118" s="18" t="str">
        <f>_xlfn.XLOOKUP(product_questions[[#This Row],[Product category]],Products[Product Name],Products[CSI],,0)</f>
        <v>07 90 00</v>
      </c>
      <c r="AE118" t="s">
        <v>613</v>
      </c>
      <c r="AF118" t="s">
        <v>817</v>
      </c>
    </row>
    <row r="119" spans="14:32" x14ac:dyDescent="0.2">
      <c r="N119" t="s">
        <v>289</v>
      </c>
      <c r="O119" t="s">
        <v>287</v>
      </c>
      <c r="P119" t="s">
        <v>11</v>
      </c>
      <c r="R119" t="s">
        <v>317</v>
      </c>
      <c r="S119" s="17" t="str">
        <f>VLOOKUP(product_questions[[#This Row],[Question]],Questions[],3,0)</f>
        <v>X08.1</v>
      </c>
      <c r="T119" s="17" t="str">
        <f>VLOOKUP(product_questions[[#This Row],[Feature.Part]],Questions[[Feature]:[Req/Opt]],2,0)</f>
        <v>O</v>
      </c>
      <c r="U119" s="19" t="s">
        <v>290</v>
      </c>
      <c r="V119" s="19">
        <f>VLOOKUP(LEFT(product_questions[[#This Row],[Feature.Part]],1),Table5[[Letter]:[Order]],2,0)</f>
        <v>8</v>
      </c>
      <c r="W119" s="18" t="str">
        <f>_xlfn.CONCAT(product_questions[[#This Row],[Product category]]," - ",product_questions[[#This Row],[Question]])</f>
        <v>Joint Protection - Enhanced Chemical Restrictions - Inventory</v>
      </c>
      <c r="X119" s="18" t="str">
        <f>LEFT(_xlfn.XLOOKUP(product_questions[[#This Row],[Product category]],Products[Product Name],Products[CSI],,0),4)</f>
        <v>07 9</v>
      </c>
      <c r="Y119" s="18" t="str">
        <f>_xlfn.XLOOKUP(product_questions[[#This Row],[Product category]],Products[Product Name],Products[CSI],,0)</f>
        <v>07 90 00</v>
      </c>
      <c r="AE119" t="s">
        <v>614</v>
      </c>
      <c r="AF119" t="s">
        <v>818</v>
      </c>
    </row>
    <row r="120" spans="14:32" x14ac:dyDescent="0.2">
      <c r="N120" t="s">
        <v>289</v>
      </c>
      <c r="O120" t="s">
        <v>4</v>
      </c>
      <c r="P120" t="s">
        <v>12</v>
      </c>
      <c r="R120" t="s">
        <v>317</v>
      </c>
      <c r="S120" s="17" t="str">
        <f>VLOOKUP(product_questions[[#This Row],[Question]],Questions[],3,0)</f>
        <v>X08.1</v>
      </c>
      <c r="T120" s="17" t="str">
        <f>VLOOKUP(product_questions[[#This Row],[Feature.Part]],Questions[[Feature]:[Req/Opt]],2,0)</f>
        <v>O</v>
      </c>
      <c r="U120" s="19" t="s">
        <v>291</v>
      </c>
      <c r="V120" s="19">
        <f>VLOOKUP(LEFT(product_questions[[#This Row],[Feature.Part]],1),Table5[[Letter]:[Order]],2,0)</f>
        <v>8</v>
      </c>
      <c r="W120" s="18" t="str">
        <f>_xlfn.CONCAT(product_questions[[#This Row],[Product category]]," - ",product_questions[[#This Row],[Question]])</f>
        <v>Joint Protection - Enhanced Chemical Restriction - Targets</v>
      </c>
      <c r="X120" s="18" t="str">
        <f>LEFT(_xlfn.XLOOKUP(product_questions[[#This Row],[Product category]],Products[Product Name],Products[CSI],,0),4)</f>
        <v>07 9</v>
      </c>
      <c r="Y120" s="18" t="str">
        <f>_xlfn.XLOOKUP(product_questions[[#This Row],[Product category]],Products[Product Name],Products[CSI],,0)</f>
        <v>07 90 00</v>
      </c>
      <c r="AE120" t="s">
        <v>25</v>
      </c>
      <c r="AF120" t="s">
        <v>819</v>
      </c>
    </row>
    <row r="121" spans="14:32" x14ac:dyDescent="0.2">
      <c r="N121" t="s">
        <v>290</v>
      </c>
      <c r="O121" t="s">
        <v>21</v>
      </c>
      <c r="P121" t="s">
        <v>11</v>
      </c>
      <c r="R121" t="s">
        <v>317</v>
      </c>
      <c r="S121" s="17" t="str">
        <f>VLOOKUP(product_questions[[#This Row],[Question]],Questions[],3,0)</f>
        <v>X08.2</v>
      </c>
      <c r="T121" s="17" t="str">
        <f>VLOOKUP(product_questions[[#This Row],[Feature.Part]],Questions[[Feature]:[Req/Opt]],2,0)</f>
        <v>O</v>
      </c>
      <c r="U121" s="19" t="s">
        <v>289</v>
      </c>
      <c r="V121" s="19">
        <f>VLOOKUP(LEFT(product_questions[[#This Row],[Feature.Part]],1),Table5[[Letter]:[Order]],2,0)</f>
        <v>8</v>
      </c>
      <c r="W121" s="18" t="str">
        <f>_xlfn.CONCAT(product_questions[[#This Row],[Product category]]," - ",product_questions[[#This Row],[Question]])</f>
        <v>Joint Protection - Optimized Products</v>
      </c>
      <c r="X121" s="18" t="str">
        <f>LEFT(_xlfn.XLOOKUP(product_questions[[#This Row],[Product category]],Products[Product Name],Products[CSI],,0),4)</f>
        <v>07 9</v>
      </c>
      <c r="Y121" s="18" t="str">
        <f>_xlfn.XLOOKUP(product_questions[[#This Row],[Product category]],Products[Product Name],Products[CSI],,0)</f>
        <v>07 90 00</v>
      </c>
      <c r="AE121" t="s">
        <v>161</v>
      </c>
      <c r="AF121" t="s">
        <v>820</v>
      </c>
    </row>
    <row r="122" spans="14:32" x14ac:dyDescent="0.2">
      <c r="N122" t="s">
        <v>290</v>
      </c>
      <c r="O122" t="s">
        <v>22</v>
      </c>
      <c r="P122" t="s">
        <v>12</v>
      </c>
      <c r="R122" t="s">
        <v>146</v>
      </c>
      <c r="S122" s="17" t="str">
        <f>VLOOKUP(product_questions[[#This Row],[Question]],Questions[],3,0)</f>
        <v>X07.1</v>
      </c>
      <c r="T122" s="17" t="str">
        <f>VLOOKUP(product_questions[[#This Row],[Feature.Part]],Questions[[Feature]:[Req/Opt]],2,0)</f>
        <v>O</v>
      </c>
      <c r="U122" s="19" t="s">
        <v>8</v>
      </c>
      <c r="V122" s="19">
        <f>VLOOKUP(LEFT(product_questions[[#This Row],[Feature.Part]],1),Table5[[Letter]:[Order]],2,0)</f>
        <v>8</v>
      </c>
      <c r="W122" s="18" t="str">
        <f>_xlfn.CONCAT(product_questions[[#This Row],[Product category]]," - ",product_questions[[#This Row],[Question]])</f>
        <v>Doors and Frames - Disclosed ingredients</v>
      </c>
      <c r="X122" s="18" t="str">
        <f>LEFT(_xlfn.XLOOKUP(product_questions[[#This Row],[Product category]],Products[Product Name],Products[CSI],,0),4)</f>
        <v>08 1</v>
      </c>
      <c r="Y122" s="18" t="str">
        <f>_xlfn.XLOOKUP(product_questions[[#This Row],[Product category]],Products[Product Name],Products[CSI],,0)</f>
        <v>08 10 00</v>
      </c>
      <c r="AE122" t="s">
        <v>615</v>
      </c>
      <c r="AF122" t="s">
        <v>821</v>
      </c>
    </row>
    <row r="123" spans="14:32" x14ac:dyDescent="0.2">
      <c r="N123" t="s">
        <v>291</v>
      </c>
      <c r="O123" t="s">
        <v>404</v>
      </c>
      <c r="P123" t="s">
        <v>11</v>
      </c>
      <c r="R123" t="s">
        <v>146</v>
      </c>
      <c r="S123" s="17" t="str">
        <f>VLOOKUP(product_questions[[#This Row],[Question]],Questions[],3,0)</f>
        <v>X07.2</v>
      </c>
      <c r="T123" s="17" t="str">
        <f>VLOOKUP(product_questions[[#This Row],[Feature.Part]],Questions[[Feature]:[Req/Opt]],2,0)</f>
        <v>O</v>
      </c>
      <c r="U123" s="19" t="s">
        <v>9</v>
      </c>
      <c r="V123" s="19">
        <f>VLOOKUP(LEFT(product_questions[[#This Row],[Feature.Part]],1),Table5[[Letter]:[Order]],2,0)</f>
        <v>8</v>
      </c>
      <c r="W123" s="18" t="str">
        <f>_xlfn.CONCAT(product_questions[[#This Row],[Product category]]," - ",product_questions[[#This Row],[Question]])</f>
        <v>Doors and Frames - Enhanced disclosed ingredients</v>
      </c>
      <c r="X123" s="18" t="str">
        <f>LEFT(_xlfn.XLOOKUP(product_questions[[#This Row],[Product category]],Products[Product Name],Products[CSI],,0),4)</f>
        <v>08 1</v>
      </c>
      <c r="Y123" s="18" t="str">
        <f>_xlfn.XLOOKUP(product_questions[[#This Row],[Product category]],Products[Product Name],Products[CSI],,0)</f>
        <v>08 10 00</v>
      </c>
      <c r="AE123" t="s">
        <v>616</v>
      </c>
      <c r="AF123" t="s">
        <v>822</v>
      </c>
    </row>
    <row r="124" spans="14:32" x14ac:dyDescent="0.2">
      <c r="N124" t="s">
        <v>291</v>
      </c>
      <c r="O124" t="s">
        <v>405</v>
      </c>
      <c r="P124" t="s">
        <v>11</v>
      </c>
      <c r="R124" t="s">
        <v>146</v>
      </c>
      <c r="S124" s="17" t="str">
        <f>VLOOKUP(product_questions[[#This Row],[Question]],Questions[],3,0)</f>
        <v>X07.3</v>
      </c>
      <c r="T124" s="17" t="str">
        <f>VLOOKUP(product_questions[[#This Row],[Feature.Part]],Questions[[Feature]:[Req/Opt]],2,0)</f>
        <v>O</v>
      </c>
      <c r="U124" s="19" t="s">
        <v>276</v>
      </c>
      <c r="V124" s="19">
        <f>VLOOKUP(LEFT(product_questions[[#This Row],[Feature.Part]],1),Table5[[Letter]:[Order]],2,0)</f>
        <v>8</v>
      </c>
      <c r="W124" s="18" t="str">
        <f>_xlfn.CONCAT(product_questions[[#This Row],[Product category]]," - ",product_questions[[#This Row],[Question]])</f>
        <v>Doors and Frames - Third-Party Ingredient Disclosure</v>
      </c>
      <c r="X124" s="18" t="str">
        <f>LEFT(_xlfn.XLOOKUP(product_questions[[#This Row],[Product category]],Products[Product Name],Products[CSI],,0),4)</f>
        <v>08 1</v>
      </c>
      <c r="Y124" s="18" t="str">
        <f>_xlfn.XLOOKUP(product_questions[[#This Row],[Product category]],Products[Product Name],Products[CSI],,0)</f>
        <v>08 10 00</v>
      </c>
      <c r="AE124" t="s">
        <v>166</v>
      </c>
      <c r="AF124" t="s">
        <v>823</v>
      </c>
    </row>
    <row r="125" spans="14:32" x14ac:dyDescent="0.2">
      <c r="N125" t="s">
        <v>291</v>
      </c>
      <c r="O125" t="s">
        <v>406</v>
      </c>
      <c r="P125" t="s">
        <v>11</v>
      </c>
      <c r="R125" t="s">
        <v>146</v>
      </c>
      <c r="S125" s="17" t="str">
        <f>VLOOKUP(product_questions[[#This Row],[Question]],Questions[],3,0)</f>
        <v>X08.1</v>
      </c>
      <c r="T125" s="17" t="str">
        <f>VLOOKUP(product_questions[[#This Row],[Feature.Part]],Questions[[Feature]:[Req/Opt]],2,0)</f>
        <v>O</v>
      </c>
      <c r="U125" s="19" t="s">
        <v>290</v>
      </c>
      <c r="V125" s="19">
        <f>VLOOKUP(LEFT(product_questions[[#This Row],[Feature.Part]],1),Table5[[Letter]:[Order]],2,0)</f>
        <v>8</v>
      </c>
      <c r="W125" s="18" t="str">
        <f>_xlfn.CONCAT(product_questions[[#This Row],[Product category]]," - ",product_questions[[#This Row],[Question]])</f>
        <v>Doors and Frames - Enhanced Chemical Restrictions - Inventory</v>
      </c>
      <c r="X125" s="18" t="str">
        <f>LEFT(_xlfn.XLOOKUP(product_questions[[#This Row],[Product category]],Products[Product Name],Products[CSI],,0),4)</f>
        <v>08 1</v>
      </c>
      <c r="Y125" s="18" t="str">
        <f>_xlfn.XLOOKUP(product_questions[[#This Row],[Product category]],Products[Product Name],Products[CSI],,0)</f>
        <v>08 10 00</v>
      </c>
      <c r="AE125" t="s">
        <v>617</v>
      </c>
      <c r="AF125" t="s">
        <v>824</v>
      </c>
    </row>
    <row r="126" spans="14:32" x14ac:dyDescent="0.2">
      <c r="N126" t="s">
        <v>291</v>
      </c>
      <c r="O126" t="s">
        <v>407</v>
      </c>
      <c r="P126" t="s">
        <v>11</v>
      </c>
      <c r="R126" t="s">
        <v>146</v>
      </c>
      <c r="S126" s="17" t="str">
        <f>VLOOKUP(product_questions[[#This Row],[Question]],Questions[],3,0)</f>
        <v>X08.1</v>
      </c>
      <c r="T126" s="17" t="str">
        <f>VLOOKUP(product_questions[[#This Row],[Feature.Part]],Questions[[Feature]:[Req/Opt]],2,0)</f>
        <v>O</v>
      </c>
      <c r="U126" s="19" t="s">
        <v>291</v>
      </c>
      <c r="V126" s="19">
        <f>VLOOKUP(LEFT(product_questions[[#This Row],[Feature.Part]],1),Table5[[Letter]:[Order]],2,0)</f>
        <v>8</v>
      </c>
      <c r="W126" s="18" t="str">
        <f>_xlfn.CONCAT(product_questions[[#This Row],[Product category]]," - ",product_questions[[#This Row],[Question]])</f>
        <v>Doors and Frames - Enhanced Chemical Restriction - Targets</v>
      </c>
      <c r="X126" s="18" t="str">
        <f>LEFT(_xlfn.XLOOKUP(product_questions[[#This Row],[Product category]],Products[Product Name],Products[CSI],,0),4)</f>
        <v>08 1</v>
      </c>
      <c r="Y126" s="18" t="str">
        <f>_xlfn.XLOOKUP(product_questions[[#This Row],[Product category]],Products[Product Name],Products[CSI],,0)</f>
        <v>08 10 00</v>
      </c>
      <c r="AE126" t="s">
        <v>618</v>
      </c>
      <c r="AF126" t="s">
        <v>825</v>
      </c>
    </row>
    <row r="127" spans="14:32" x14ac:dyDescent="0.2">
      <c r="N127" t="s">
        <v>291</v>
      </c>
      <c r="O127" t="s">
        <v>4</v>
      </c>
      <c r="P127" t="s">
        <v>12</v>
      </c>
      <c r="R127" t="s">
        <v>146</v>
      </c>
      <c r="S127" s="17" t="str">
        <f>VLOOKUP(product_questions[[#This Row],[Question]],Questions[],3,0)</f>
        <v>X08.2</v>
      </c>
      <c r="T127" s="17" t="str">
        <f>VLOOKUP(product_questions[[#This Row],[Feature.Part]],Questions[[Feature]:[Req/Opt]],2,0)</f>
        <v>O</v>
      </c>
      <c r="U127" s="19" t="s">
        <v>289</v>
      </c>
      <c r="V127" s="19">
        <f>VLOOKUP(LEFT(product_questions[[#This Row],[Feature.Part]],1),Table5[[Letter]:[Order]],2,0)</f>
        <v>8</v>
      </c>
      <c r="W127" s="18" t="str">
        <f>_xlfn.CONCAT(product_questions[[#This Row],[Product category]]," - ",product_questions[[#This Row],[Question]])</f>
        <v>Doors and Frames - Optimized Products</v>
      </c>
      <c r="X127" s="18" t="str">
        <f>LEFT(_xlfn.XLOOKUP(product_questions[[#This Row],[Product category]],Products[Product Name],Products[CSI],,0),4)</f>
        <v>08 1</v>
      </c>
      <c r="Y127" s="18" t="str">
        <f>_xlfn.XLOOKUP(product_questions[[#This Row],[Product category]],Products[Product Name],Products[CSI],,0)</f>
        <v>08 10 00</v>
      </c>
      <c r="AE127" t="s">
        <v>30</v>
      </c>
      <c r="AF127" t="s">
        <v>826</v>
      </c>
    </row>
    <row r="128" spans="14:32" x14ac:dyDescent="0.2">
      <c r="N128" t="s">
        <v>297</v>
      </c>
      <c r="O128" t="s">
        <v>21</v>
      </c>
      <c r="P128" t="s">
        <v>11</v>
      </c>
      <c r="R128" t="s">
        <v>267</v>
      </c>
      <c r="S128" s="17" t="str">
        <f>VLOOKUP(product_questions[[#This Row],[Question]],Questions[],3,0)</f>
        <v>X05.1</v>
      </c>
      <c r="T128" s="17" t="str">
        <f>VLOOKUP(product_questions[[#This Row],[Feature.Part]],Questions[[Feature]:[Req/Opt]],2,0)</f>
        <v>O</v>
      </c>
      <c r="U128" s="19" t="s">
        <v>261</v>
      </c>
      <c r="V128" s="19">
        <f>VLOOKUP(LEFT(product_questions[[#This Row],[Feature.Part]],1),Table5[[Letter]:[Order]],2,0)</f>
        <v>8</v>
      </c>
      <c r="W128" s="18" t="str">
        <f>_xlfn.CONCAT(product_questions[[#This Row],[Product category]]," - ",product_questions[[#This Row],[Question]])</f>
        <v>Glazing Surface Films - Plastics and Textiles in Furnishing</v>
      </c>
      <c r="X128" s="18" t="str">
        <f>LEFT(_xlfn.XLOOKUP(product_questions[[#This Row],[Product category]],Products[Product Name],Products[CSI],,0),4)</f>
        <v>08 8</v>
      </c>
      <c r="Y128" s="18" t="str">
        <f>_xlfn.XLOOKUP(product_questions[[#This Row],[Product category]],Products[Product Name],Products[CSI],,0)</f>
        <v>08 87 00</v>
      </c>
      <c r="AE128" t="s">
        <v>619</v>
      </c>
      <c r="AF128" t="s">
        <v>827</v>
      </c>
    </row>
    <row r="129" spans="14:32" x14ac:dyDescent="0.2">
      <c r="N129" t="s">
        <v>297</v>
      </c>
      <c r="O129" t="s">
        <v>22</v>
      </c>
      <c r="P129" t="s">
        <v>12</v>
      </c>
      <c r="R129" t="s">
        <v>267</v>
      </c>
      <c r="S129" s="17" t="str">
        <f>VLOOKUP(product_questions[[#This Row],[Question]],Questions[],3,0)</f>
        <v>X06.2</v>
      </c>
      <c r="T129" s="17" t="str">
        <f>VLOOKUP(product_questions[[#This Row],[Feature.Part]],Questions[[Feature]:[Req/Opt]],2,0)</f>
        <v>O</v>
      </c>
      <c r="U129" s="19" t="s">
        <v>324</v>
      </c>
      <c r="V129" s="19">
        <f>VLOOKUP(LEFT(product_questions[[#This Row],[Feature.Part]],1),Table5[[Letter]:[Order]],2,0)</f>
        <v>8</v>
      </c>
      <c r="W129" s="18" t="str">
        <f>_xlfn.CONCAT(product_questions[[#This Row],[Product category]]," - ",product_questions[[#This Row],[Question]])</f>
        <v>Glazing Surface Films - Furniture, Architectural, Interior Products VOC limit</v>
      </c>
      <c r="X129" s="18" t="str">
        <f>LEFT(_xlfn.XLOOKUP(product_questions[[#This Row],[Product category]],Products[Product Name],Products[CSI],,0),4)</f>
        <v>08 8</v>
      </c>
      <c r="Y129" s="18" t="str">
        <f>_xlfn.XLOOKUP(product_questions[[#This Row],[Product category]],Products[Product Name],Products[CSI],,0)</f>
        <v>08 87 00</v>
      </c>
      <c r="AE129" t="s">
        <v>272</v>
      </c>
      <c r="AF129" t="s">
        <v>828</v>
      </c>
    </row>
    <row r="130" spans="14:32" x14ac:dyDescent="0.2">
      <c r="N130" t="s">
        <v>307</v>
      </c>
      <c r="O130" t="s">
        <v>21</v>
      </c>
      <c r="P130" t="s">
        <v>11</v>
      </c>
      <c r="R130" t="s">
        <v>93</v>
      </c>
      <c r="S130" s="17" t="str">
        <f>VLOOKUP(product_questions[[#This Row],[Question]],Questions[],3,0)</f>
        <v>X07.1</v>
      </c>
      <c r="T130" s="17" t="str">
        <f>VLOOKUP(product_questions[[#This Row],[Feature.Part]],Questions[[Feature]:[Req/Opt]],2,0)</f>
        <v>O</v>
      </c>
      <c r="U130" s="19" t="s">
        <v>8</v>
      </c>
      <c r="V130" s="19">
        <f>VLOOKUP(LEFT(product_questions[[#This Row],[Feature.Part]],1),Table5[[Letter]:[Order]],2,0)</f>
        <v>8</v>
      </c>
      <c r="W130" s="18" t="str">
        <f>_xlfn.CONCAT(product_questions[[#This Row],[Product category]]," - ",product_questions[[#This Row],[Question]])</f>
        <v>Glass Glazing - Disclosed ingredients</v>
      </c>
      <c r="X130" s="18" t="str">
        <f>LEFT(_xlfn.XLOOKUP(product_questions[[#This Row],[Product category]],Products[Product Name],Products[CSI],,0),4)</f>
        <v>08 8</v>
      </c>
      <c r="Y130" s="18" t="str">
        <f>_xlfn.XLOOKUP(product_questions[[#This Row],[Product category]],Products[Product Name],Products[CSI],,0)</f>
        <v>08 81 00</v>
      </c>
      <c r="AE130" t="s">
        <v>620</v>
      </c>
      <c r="AF130" t="s">
        <v>829</v>
      </c>
    </row>
    <row r="131" spans="14:32" x14ac:dyDescent="0.2">
      <c r="N131" t="s">
        <v>307</v>
      </c>
      <c r="O131" t="s">
        <v>22</v>
      </c>
      <c r="P131" t="s">
        <v>12</v>
      </c>
      <c r="R131" t="s">
        <v>95</v>
      </c>
      <c r="S131" s="17" t="str">
        <f>VLOOKUP(product_questions[[#This Row],[Question]],Questions[],3,0)</f>
        <v>X07.1</v>
      </c>
      <c r="T131" s="17" t="str">
        <f>VLOOKUP(product_questions[[#This Row],[Feature.Part]],Questions[[Feature]:[Req/Opt]],2,0)</f>
        <v>O</v>
      </c>
      <c r="U131" s="19" t="s">
        <v>8</v>
      </c>
      <c r="V131" s="19">
        <f>VLOOKUP(LEFT(product_questions[[#This Row],[Feature.Part]],1),Table5[[Letter]:[Order]],2,0)</f>
        <v>8</v>
      </c>
      <c r="W131" s="18" t="str">
        <f>_xlfn.CONCAT(product_questions[[#This Row],[Product category]]," - ",product_questions[[#This Row],[Question]])</f>
        <v>Special Function Glazing - Disclosed ingredients</v>
      </c>
      <c r="X131" s="18" t="str">
        <f>LEFT(_xlfn.XLOOKUP(product_questions[[#This Row],[Product category]],Products[Product Name],Products[CSI],,0),4)</f>
        <v>08 8</v>
      </c>
      <c r="Y131" s="18" t="str">
        <f>_xlfn.XLOOKUP(product_questions[[#This Row],[Product category]],Products[Product Name],Products[CSI],,0)</f>
        <v>08 88 00</v>
      </c>
      <c r="AE131" t="s">
        <v>621</v>
      </c>
      <c r="AF131" t="s">
        <v>830</v>
      </c>
    </row>
    <row r="132" spans="14:32" x14ac:dyDescent="0.2">
      <c r="N132" t="s">
        <v>454</v>
      </c>
      <c r="O132" t="s">
        <v>455</v>
      </c>
      <c r="P132" t="s">
        <v>11</v>
      </c>
      <c r="R132" t="s">
        <v>267</v>
      </c>
      <c r="S132" s="17" t="str">
        <f>VLOOKUP(product_questions[[#This Row],[Question]],Questions[],3,0)</f>
        <v>X07.1</v>
      </c>
      <c r="T132" s="17" t="str">
        <f>VLOOKUP(product_questions[[#This Row],[Feature.Part]],Questions[[Feature]:[Req/Opt]],2,0)</f>
        <v>O</v>
      </c>
      <c r="U132" s="19" t="s">
        <v>8</v>
      </c>
      <c r="V132" s="19">
        <f>VLOOKUP(LEFT(product_questions[[#This Row],[Feature.Part]],1),Table5[[Letter]:[Order]],2,0)</f>
        <v>8</v>
      </c>
      <c r="W132" s="18" t="str">
        <f>_xlfn.CONCAT(product_questions[[#This Row],[Product category]]," - ",product_questions[[#This Row],[Question]])</f>
        <v>Glazing Surface Films - Disclosed ingredients</v>
      </c>
      <c r="X132" s="18" t="str">
        <f>LEFT(_xlfn.XLOOKUP(product_questions[[#This Row],[Product category]],Products[Product Name],Products[CSI],,0),4)</f>
        <v>08 8</v>
      </c>
      <c r="Y132" s="18" t="str">
        <f>_xlfn.XLOOKUP(product_questions[[#This Row],[Product category]],Products[Product Name],Products[CSI],,0)</f>
        <v>08 87 00</v>
      </c>
      <c r="AE132" t="s">
        <v>622</v>
      </c>
      <c r="AF132" t="s">
        <v>831</v>
      </c>
    </row>
    <row r="133" spans="14:32" x14ac:dyDescent="0.2">
      <c r="N133" t="s">
        <v>454</v>
      </c>
      <c r="O133" t="s">
        <v>456</v>
      </c>
      <c r="P133" t="s">
        <v>11</v>
      </c>
      <c r="R133" t="s">
        <v>93</v>
      </c>
      <c r="S133" s="17" t="str">
        <f>VLOOKUP(product_questions[[#This Row],[Question]],Questions[],3,0)</f>
        <v>X07.2</v>
      </c>
      <c r="T133" s="17" t="str">
        <f>VLOOKUP(product_questions[[#This Row],[Feature.Part]],Questions[[Feature]:[Req/Opt]],2,0)</f>
        <v>O</v>
      </c>
      <c r="U133" s="19" t="s">
        <v>9</v>
      </c>
      <c r="V133" s="19">
        <f>VLOOKUP(LEFT(product_questions[[#This Row],[Feature.Part]],1),Table5[[Letter]:[Order]],2,0)</f>
        <v>8</v>
      </c>
      <c r="W133" s="18" t="str">
        <f>_xlfn.CONCAT(product_questions[[#This Row],[Product category]]," - ",product_questions[[#This Row],[Question]])</f>
        <v>Glass Glazing - Enhanced disclosed ingredients</v>
      </c>
      <c r="X133" s="18" t="str">
        <f>LEFT(_xlfn.XLOOKUP(product_questions[[#This Row],[Product category]],Products[Product Name],Products[CSI],,0),4)</f>
        <v>08 8</v>
      </c>
      <c r="Y133" s="18" t="str">
        <f>_xlfn.XLOOKUP(product_questions[[#This Row],[Product category]],Products[Product Name],Products[CSI],,0)</f>
        <v>08 81 00</v>
      </c>
      <c r="AE133" t="s">
        <v>623</v>
      </c>
      <c r="AF133" t="s">
        <v>832</v>
      </c>
    </row>
    <row r="134" spans="14:32" x14ac:dyDescent="0.2">
      <c r="N134" t="s">
        <v>454</v>
      </c>
      <c r="O134" t="s">
        <v>4</v>
      </c>
      <c r="P134" t="s">
        <v>12</v>
      </c>
      <c r="R134" t="s">
        <v>95</v>
      </c>
      <c r="S134" s="17" t="str">
        <f>VLOOKUP(product_questions[[#This Row],[Question]],Questions[],3,0)</f>
        <v>X07.2</v>
      </c>
      <c r="T134" s="17" t="str">
        <f>VLOOKUP(product_questions[[#This Row],[Feature.Part]],Questions[[Feature]:[Req/Opt]],2,0)</f>
        <v>O</v>
      </c>
      <c r="U134" s="19" t="s">
        <v>9</v>
      </c>
      <c r="V134" s="19">
        <f>VLOOKUP(LEFT(product_questions[[#This Row],[Feature.Part]],1),Table5[[Letter]:[Order]],2,0)</f>
        <v>8</v>
      </c>
      <c r="W134" s="18" t="str">
        <f>_xlfn.CONCAT(product_questions[[#This Row],[Product category]]," - ",product_questions[[#This Row],[Question]])</f>
        <v>Special Function Glazing - Enhanced disclosed ingredients</v>
      </c>
      <c r="X134" s="18" t="str">
        <f>LEFT(_xlfn.XLOOKUP(product_questions[[#This Row],[Product category]],Products[Product Name],Products[CSI],,0),4)</f>
        <v>08 8</v>
      </c>
      <c r="Y134" s="18" t="str">
        <f>_xlfn.XLOOKUP(product_questions[[#This Row],[Product category]],Products[Product Name],Products[CSI],,0)</f>
        <v>08 88 00</v>
      </c>
      <c r="AE134" t="s">
        <v>624</v>
      </c>
      <c r="AF134" t="s">
        <v>833</v>
      </c>
    </row>
    <row r="135" spans="14:32" x14ac:dyDescent="0.2">
      <c r="N135" t="s">
        <v>440</v>
      </c>
      <c r="O135" t="s">
        <v>21</v>
      </c>
      <c r="P135" t="s">
        <v>11</v>
      </c>
      <c r="R135" t="s">
        <v>267</v>
      </c>
      <c r="S135" s="17" t="str">
        <f>VLOOKUP(product_questions[[#This Row],[Question]],Questions[],3,0)</f>
        <v>X07.2</v>
      </c>
      <c r="T135" s="17" t="str">
        <f>VLOOKUP(product_questions[[#This Row],[Feature.Part]],Questions[[Feature]:[Req/Opt]],2,0)</f>
        <v>O</v>
      </c>
      <c r="U135" s="19" t="s">
        <v>9</v>
      </c>
      <c r="V135" s="19">
        <f>VLOOKUP(LEFT(product_questions[[#This Row],[Feature.Part]],1),Table5[[Letter]:[Order]],2,0)</f>
        <v>8</v>
      </c>
      <c r="W135" s="18" t="str">
        <f>_xlfn.CONCAT(product_questions[[#This Row],[Product category]]," - ",product_questions[[#This Row],[Question]])</f>
        <v>Glazing Surface Films - Enhanced disclosed ingredients</v>
      </c>
      <c r="X135" s="18" t="str">
        <f>LEFT(_xlfn.XLOOKUP(product_questions[[#This Row],[Product category]],Products[Product Name],Products[CSI],,0),4)</f>
        <v>08 8</v>
      </c>
      <c r="Y135" s="18" t="str">
        <f>_xlfn.XLOOKUP(product_questions[[#This Row],[Product category]],Products[Product Name],Products[CSI],,0)</f>
        <v>08 87 00</v>
      </c>
      <c r="AE135" t="s">
        <v>625</v>
      </c>
      <c r="AF135" t="s">
        <v>834</v>
      </c>
    </row>
    <row r="136" spans="14:32" x14ac:dyDescent="0.2">
      <c r="N136" t="s">
        <v>440</v>
      </c>
      <c r="O136" t="s">
        <v>22</v>
      </c>
      <c r="P136" t="s">
        <v>12</v>
      </c>
      <c r="R136" t="s">
        <v>93</v>
      </c>
      <c r="S136" s="17" t="str">
        <f>VLOOKUP(product_questions[[#This Row],[Question]],Questions[],3,0)</f>
        <v>X07.3</v>
      </c>
      <c r="T136" s="17" t="str">
        <f>VLOOKUP(product_questions[[#This Row],[Feature.Part]],Questions[[Feature]:[Req/Opt]],2,0)</f>
        <v>O</v>
      </c>
      <c r="U136" s="19" t="s">
        <v>276</v>
      </c>
      <c r="V136" s="19">
        <f>VLOOKUP(LEFT(product_questions[[#This Row],[Feature.Part]],1),Table5[[Letter]:[Order]],2,0)</f>
        <v>8</v>
      </c>
      <c r="W136" s="18" t="str">
        <f>_xlfn.CONCAT(product_questions[[#This Row],[Product category]]," - ",product_questions[[#This Row],[Question]])</f>
        <v>Glass Glazing - Third-Party Ingredient Disclosure</v>
      </c>
      <c r="X136" s="18" t="str">
        <f>LEFT(_xlfn.XLOOKUP(product_questions[[#This Row],[Product category]],Products[Product Name],Products[CSI],,0),4)</f>
        <v>08 8</v>
      </c>
      <c r="Y136" s="18" t="str">
        <f>_xlfn.XLOOKUP(product_questions[[#This Row],[Product category]],Products[Product Name],Products[CSI],,0)</f>
        <v>08 81 00</v>
      </c>
      <c r="AE136" t="s">
        <v>260</v>
      </c>
      <c r="AF136" t="s">
        <v>835</v>
      </c>
    </row>
    <row r="137" spans="14:32" x14ac:dyDescent="0.2">
      <c r="N137" t="s">
        <v>331</v>
      </c>
      <c r="O137" t="s">
        <v>21</v>
      </c>
      <c r="P137" t="s">
        <v>11</v>
      </c>
      <c r="R137" t="s">
        <v>95</v>
      </c>
      <c r="S137" s="17" t="str">
        <f>VLOOKUP(product_questions[[#This Row],[Question]],Questions[],3,0)</f>
        <v>X07.3</v>
      </c>
      <c r="T137" s="17" t="str">
        <f>VLOOKUP(product_questions[[#This Row],[Feature.Part]],Questions[[Feature]:[Req/Opt]],2,0)</f>
        <v>O</v>
      </c>
      <c r="U137" s="19" t="s">
        <v>276</v>
      </c>
      <c r="V137" s="19">
        <f>VLOOKUP(LEFT(product_questions[[#This Row],[Feature.Part]],1),Table5[[Letter]:[Order]],2,0)</f>
        <v>8</v>
      </c>
      <c r="W137" s="18" t="str">
        <f>_xlfn.CONCAT(product_questions[[#This Row],[Product category]]," - ",product_questions[[#This Row],[Question]])</f>
        <v>Special Function Glazing - Third-Party Ingredient Disclosure</v>
      </c>
      <c r="X137" s="18" t="str">
        <f>LEFT(_xlfn.XLOOKUP(product_questions[[#This Row],[Product category]],Products[Product Name],Products[CSI],,0),4)</f>
        <v>08 8</v>
      </c>
      <c r="Y137" s="18" t="str">
        <f>_xlfn.XLOOKUP(product_questions[[#This Row],[Product category]],Products[Product Name],Products[CSI],,0)</f>
        <v>08 88 00</v>
      </c>
      <c r="AE137" t="s">
        <v>184</v>
      </c>
      <c r="AF137" t="s">
        <v>836</v>
      </c>
    </row>
    <row r="138" spans="14:32" x14ac:dyDescent="0.2">
      <c r="N138" t="s">
        <v>331</v>
      </c>
      <c r="O138" t="s">
        <v>22</v>
      </c>
      <c r="P138" t="s">
        <v>12</v>
      </c>
      <c r="R138" t="s">
        <v>267</v>
      </c>
      <c r="S138" s="17" t="str">
        <f>VLOOKUP(product_questions[[#This Row],[Question]],Questions[],3,0)</f>
        <v>X07.3</v>
      </c>
      <c r="T138" s="17" t="str">
        <f>VLOOKUP(product_questions[[#This Row],[Feature.Part]],Questions[[Feature]:[Req/Opt]],2,0)</f>
        <v>O</v>
      </c>
      <c r="U138" s="19" t="s">
        <v>276</v>
      </c>
      <c r="V138" s="19">
        <f>VLOOKUP(LEFT(product_questions[[#This Row],[Feature.Part]],1),Table5[[Letter]:[Order]],2,0)</f>
        <v>8</v>
      </c>
      <c r="W138" s="18" t="str">
        <f>_xlfn.CONCAT(product_questions[[#This Row],[Product category]]," - ",product_questions[[#This Row],[Question]])</f>
        <v>Glazing Surface Films - Third-Party Ingredient Disclosure</v>
      </c>
      <c r="X138" s="18" t="str">
        <f>LEFT(_xlfn.XLOOKUP(product_questions[[#This Row],[Product category]],Products[Product Name],Products[CSI],,0),4)</f>
        <v>08 8</v>
      </c>
      <c r="Y138" s="18" t="str">
        <f>_xlfn.XLOOKUP(product_questions[[#This Row],[Product category]],Products[Product Name],Products[CSI],,0)</f>
        <v>08 87 00</v>
      </c>
      <c r="AE138" t="s">
        <v>206</v>
      </c>
      <c r="AF138" t="s">
        <v>837</v>
      </c>
    </row>
    <row r="139" spans="14:32" x14ac:dyDescent="0.2">
      <c r="N139" t="s">
        <v>334</v>
      </c>
      <c r="O139" t="s">
        <v>336</v>
      </c>
      <c r="P139" t="s">
        <v>11</v>
      </c>
      <c r="R139" t="s">
        <v>93</v>
      </c>
      <c r="S139" s="17" t="str">
        <f>VLOOKUP(product_questions[[#This Row],[Question]],Questions[],3,0)</f>
        <v>X08.1</v>
      </c>
      <c r="T139" s="17" t="str">
        <f>VLOOKUP(product_questions[[#This Row],[Feature.Part]],Questions[[Feature]:[Req/Opt]],2,0)</f>
        <v>O</v>
      </c>
      <c r="U139" s="19" t="s">
        <v>290</v>
      </c>
      <c r="V139" s="19">
        <f>VLOOKUP(LEFT(product_questions[[#This Row],[Feature.Part]],1),Table5[[Letter]:[Order]],2,0)</f>
        <v>8</v>
      </c>
      <c r="W139" s="18" t="str">
        <f>_xlfn.CONCAT(product_questions[[#This Row],[Product category]]," - ",product_questions[[#This Row],[Question]])</f>
        <v>Glass Glazing - Enhanced Chemical Restrictions - Inventory</v>
      </c>
      <c r="X139" s="18" t="str">
        <f>LEFT(_xlfn.XLOOKUP(product_questions[[#This Row],[Product category]],Products[Product Name],Products[CSI],,0),4)</f>
        <v>08 8</v>
      </c>
      <c r="Y139" s="18" t="str">
        <f>_xlfn.XLOOKUP(product_questions[[#This Row],[Product category]],Products[Product Name],Products[CSI],,0)</f>
        <v>08 81 00</v>
      </c>
      <c r="AE139" t="s">
        <v>219</v>
      </c>
      <c r="AF139" t="s">
        <v>838</v>
      </c>
    </row>
    <row r="140" spans="14:32" x14ac:dyDescent="0.2">
      <c r="N140" t="s">
        <v>334</v>
      </c>
      <c r="O140" t="s">
        <v>337</v>
      </c>
      <c r="P140" t="s">
        <v>11</v>
      </c>
      <c r="R140" t="s">
        <v>93</v>
      </c>
      <c r="S140" s="17" t="str">
        <f>VLOOKUP(product_questions[[#This Row],[Question]],Questions[],3,0)</f>
        <v>X08.1</v>
      </c>
      <c r="T140" s="17" t="str">
        <f>VLOOKUP(product_questions[[#This Row],[Feature.Part]],Questions[[Feature]:[Req/Opt]],2,0)</f>
        <v>O</v>
      </c>
      <c r="U140" s="19" t="s">
        <v>291</v>
      </c>
      <c r="V140" s="19">
        <f>VLOOKUP(LEFT(product_questions[[#This Row],[Feature.Part]],1),Table5[[Letter]:[Order]],2,0)</f>
        <v>8</v>
      </c>
      <c r="W140" s="18" t="str">
        <f>_xlfn.CONCAT(product_questions[[#This Row],[Product category]]," - ",product_questions[[#This Row],[Question]])</f>
        <v>Glass Glazing - Enhanced Chemical Restriction - Targets</v>
      </c>
      <c r="X140" s="18" t="str">
        <f>LEFT(_xlfn.XLOOKUP(product_questions[[#This Row],[Product category]],Products[Product Name],Products[CSI],,0),4)</f>
        <v>08 8</v>
      </c>
      <c r="Y140" s="18" t="str">
        <f>_xlfn.XLOOKUP(product_questions[[#This Row],[Product category]],Products[Product Name],Products[CSI],,0)</f>
        <v>08 81 00</v>
      </c>
      <c r="AE140" t="s">
        <v>13</v>
      </c>
      <c r="AF140" t="s">
        <v>839</v>
      </c>
    </row>
    <row r="141" spans="14:32" x14ac:dyDescent="0.2">
      <c r="N141" t="s">
        <v>334</v>
      </c>
      <c r="O141" t="s">
        <v>338</v>
      </c>
      <c r="P141" t="s">
        <v>11</v>
      </c>
      <c r="R141" t="s">
        <v>95</v>
      </c>
      <c r="S141" s="17" t="str">
        <f>VLOOKUP(product_questions[[#This Row],[Question]],Questions[],3,0)</f>
        <v>X08.1</v>
      </c>
      <c r="T141" s="17" t="str">
        <f>VLOOKUP(product_questions[[#This Row],[Feature.Part]],Questions[[Feature]:[Req/Opt]],2,0)</f>
        <v>O</v>
      </c>
      <c r="U141" s="19" t="s">
        <v>290</v>
      </c>
      <c r="V141" s="19">
        <f>VLOOKUP(LEFT(product_questions[[#This Row],[Feature.Part]],1),Table5[[Letter]:[Order]],2,0)</f>
        <v>8</v>
      </c>
      <c r="W141" s="18" t="str">
        <f>_xlfn.CONCAT(product_questions[[#This Row],[Product category]]," - ",product_questions[[#This Row],[Question]])</f>
        <v>Special Function Glazing - Enhanced Chemical Restrictions - Inventory</v>
      </c>
      <c r="X141" s="18" t="str">
        <f>LEFT(_xlfn.XLOOKUP(product_questions[[#This Row],[Product category]],Products[Product Name],Products[CSI],,0),4)</f>
        <v>08 8</v>
      </c>
      <c r="Y141" s="18" t="str">
        <f>_xlfn.XLOOKUP(product_questions[[#This Row],[Product category]],Products[Product Name],Products[CSI],,0)</f>
        <v>08 88 00</v>
      </c>
      <c r="AE141" t="s">
        <v>16</v>
      </c>
      <c r="AF141" t="s">
        <v>840</v>
      </c>
    </row>
    <row r="142" spans="14:32" x14ac:dyDescent="0.2">
      <c r="N142" t="s">
        <v>334</v>
      </c>
      <c r="O142" t="s">
        <v>4</v>
      </c>
      <c r="P142" t="s">
        <v>12</v>
      </c>
      <c r="R142" t="s">
        <v>95</v>
      </c>
      <c r="S142" s="17" t="str">
        <f>VLOOKUP(product_questions[[#This Row],[Question]],Questions[],3,0)</f>
        <v>X08.1</v>
      </c>
      <c r="T142" s="17" t="str">
        <f>VLOOKUP(product_questions[[#This Row],[Feature.Part]],Questions[[Feature]:[Req/Opt]],2,0)</f>
        <v>O</v>
      </c>
      <c r="U142" s="19" t="s">
        <v>291</v>
      </c>
      <c r="V142" s="19">
        <f>VLOOKUP(LEFT(product_questions[[#This Row],[Feature.Part]],1),Table5[[Letter]:[Order]],2,0)</f>
        <v>8</v>
      </c>
      <c r="W142" s="18" t="str">
        <f>_xlfn.CONCAT(product_questions[[#This Row],[Product category]]," - ",product_questions[[#This Row],[Question]])</f>
        <v>Special Function Glazing - Enhanced Chemical Restriction - Targets</v>
      </c>
      <c r="X142" s="18" t="str">
        <f>LEFT(_xlfn.XLOOKUP(product_questions[[#This Row],[Product category]],Products[Product Name],Products[CSI],,0),4)</f>
        <v>08 8</v>
      </c>
      <c r="Y142" s="18" t="str">
        <f>_xlfn.XLOOKUP(product_questions[[#This Row],[Product category]],Products[Product Name],Products[CSI],,0)</f>
        <v>08 88 00</v>
      </c>
      <c r="AE142" t="s">
        <v>277</v>
      </c>
      <c r="AF142" t="s">
        <v>841</v>
      </c>
    </row>
    <row r="143" spans="14:32" x14ac:dyDescent="0.2">
      <c r="N143" t="s">
        <v>339</v>
      </c>
      <c r="O143" t="s">
        <v>373</v>
      </c>
      <c r="P143" t="s">
        <v>11</v>
      </c>
      <c r="R143" t="s">
        <v>267</v>
      </c>
      <c r="S143" s="17" t="str">
        <f>VLOOKUP(product_questions[[#This Row],[Question]],Questions[],3,0)</f>
        <v>X08.1</v>
      </c>
      <c r="T143" s="17" t="str">
        <f>VLOOKUP(product_questions[[#This Row],[Feature.Part]],Questions[[Feature]:[Req/Opt]],2,0)</f>
        <v>O</v>
      </c>
      <c r="U143" s="19" t="s">
        <v>290</v>
      </c>
      <c r="V143" s="19">
        <f>VLOOKUP(LEFT(product_questions[[#This Row],[Feature.Part]],1),Table5[[Letter]:[Order]],2,0)</f>
        <v>8</v>
      </c>
      <c r="W143" s="18" t="str">
        <f>_xlfn.CONCAT(product_questions[[#This Row],[Product category]]," - ",product_questions[[#This Row],[Question]])</f>
        <v>Glazing Surface Films - Enhanced Chemical Restrictions - Inventory</v>
      </c>
      <c r="X143" s="18" t="str">
        <f>LEFT(_xlfn.XLOOKUP(product_questions[[#This Row],[Product category]],Products[Product Name],Products[CSI],,0),4)</f>
        <v>08 8</v>
      </c>
      <c r="Y143" s="18" t="str">
        <f>_xlfn.XLOOKUP(product_questions[[#This Row],[Product category]],Products[Product Name],Products[CSI],,0)</f>
        <v>08 87 00</v>
      </c>
      <c r="AE143" t="s">
        <v>284</v>
      </c>
      <c r="AF143" t="s">
        <v>842</v>
      </c>
    </row>
    <row r="144" spans="14:32" x14ac:dyDescent="0.2">
      <c r="N144" t="s">
        <v>339</v>
      </c>
      <c r="O144" t="s">
        <v>342</v>
      </c>
      <c r="P144" t="s">
        <v>11</v>
      </c>
      <c r="R144" t="s">
        <v>267</v>
      </c>
      <c r="S144" s="17" t="str">
        <f>VLOOKUP(product_questions[[#This Row],[Question]],Questions[],3,0)</f>
        <v>X08.1</v>
      </c>
      <c r="T144" s="17" t="str">
        <f>VLOOKUP(product_questions[[#This Row],[Feature.Part]],Questions[[Feature]:[Req/Opt]],2,0)</f>
        <v>O</v>
      </c>
      <c r="U144" s="19" t="s">
        <v>291</v>
      </c>
      <c r="V144" s="19">
        <f>VLOOKUP(LEFT(product_questions[[#This Row],[Feature.Part]],1),Table5[[Letter]:[Order]],2,0)</f>
        <v>8</v>
      </c>
      <c r="W144" s="18" t="str">
        <f>_xlfn.CONCAT(product_questions[[#This Row],[Product category]]," - ",product_questions[[#This Row],[Question]])</f>
        <v>Glazing Surface Films - Enhanced Chemical Restriction - Targets</v>
      </c>
      <c r="X144" s="18" t="str">
        <f>LEFT(_xlfn.XLOOKUP(product_questions[[#This Row],[Product category]],Products[Product Name],Products[CSI],,0),4)</f>
        <v>08 8</v>
      </c>
      <c r="Y144" s="18" t="str">
        <f>_xlfn.XLOOKUP(product_questions[[#This Row],[Product category]],Products[Product Name],Products[CSI],,0)</f>
        <v>08 87 00</v>
      </c>
      <c r="AE144" t="s">
        <v>288</v>
      </c>
      <c r="AF144" t="s">
        <v>843</v>
      </c>
    </row>
    <row r="145" spans="14:32" x14ac:dyDescent="0.2">
      <c r="N145" t="s">
        <v>339</v>
      </c>
      <c r="O145" t="s">
        <v>343</v>
      </c>
      <c r="P145" t="s">
        <v>11</v>
      </c>
      <c r="R145" t="s">
        <v>93</v>
      </c>
      <c r="S145" s="17" t="str">
        <f>VLOOKUP(product_questions[[#This Row],[Question]],Questions[],3,0)</f>
        <v>X08.2</v>
      </c>
      <c r="T145" s="17" t="str">
        <f>VLOOKUP(product_questions[[#This Row],[Feature.Part]],Questions[[Feature]:[Req/Opt]],2,0)</f>
        <v>O</v>
      </c>
      <c r="U145" s="19" t="s">
        <v>289</v>
      </c>
      <c r="V145" s="19">
        <f>VLOOKUP(LEFT(product_questions[[#This Row],[Feature.Part]],1),Table5[[Letter]:[Order]],2,0)</f>
        <v>8</v>
      </c>
      <c r="W145" s="18" t="str">
        <f>_xlfn.CONCAT(product_questions[[#This Row],[Product category]]," - ",product_questions[[#This Row],[Question]])</f>
        <v>Glass Glazing - Optimized Products</v>
      </c>
      <c r="X145" s="18" t="str">
        <f>LEFT(_xlfn.XLOOKUP(product_questions[[#This Row],[Product category]],Products[Product Name],Products[CSI],,0),4)</f>
        <v>08 8</v>
      </c>
      <c r="Y145" s="18" t="str">
        <f>_xlfn.XLOOKUP(product_questions[[#This Row],[Product category]],Products[Product Name],Products[CSI],,0)</f>
        <v>08 81 00</v>
      </c>
      <c r="AE145" t="s">
        <v>626</v>
      </c>
      <c r="AF145" t="s">
        <v>844</v>
      </c>
    </row>
    <row r="146" spans="14:32" x14ac:dyDescent="0.2">
      <c r="N146" t="s">
        <v>339</v>
      </c>
      <c r="O146" t="s">
        <v>4</v>
      </c>
      <c r="P146" t="s">
        <v>12</v>
      </c>
      <c r="R146" t="s">
        <v>95</v>
      </c>
      <c r="S146" s="17" t="str">
        <f>VLOOKUP(product_questions[[#This Row],[Question]],Questions[],3,0)</f>
        <v>X08.2</v>
      </c>
      <c r="T146" s="17" t="str">
        <f>VLOOKUP(product_questions[[#This Row],[Feature.Part]],Questions[[Feature]:[Req/Opt]],2,0)</f>
        <v>O</v>
      </c>
      <c r="U146" s="19" t="s">
        <v>289</v>
      </c>
      <c r="V146" s="19">
        <f>VLOOKUP(LEFT(product_questions[[#This Row],[Feature.Part]],1),Table5[[Letter]:[Order]],2,0)</f>
        <v>8</v>
      </c>
      <c r="W146" s="18" t="str">
        <f>_xlfn.CONCAT(product_questions[[#This Row],[Product category]]," - ",product_questions[[#This Row],[Question]])</f>
        <v>Special Function Glazing - Optimized Products</v>
      </c>
      <c r="X146" s="18" t="str">
        <f>LEFT(_xlfn.XLOOKUP(product_questions[[#This Row],[Product category]],Products[Product Name],Products[CSI],,0),4)</f>
        <v>08 8</v>
      </c>
      <c r="Y146" s="18" t="str">
        <f>_xlfn.XLOOKUP(product_questions[[#This Row],[Product category]],Products[Product Name],Products[CSI],,0)</f>
        <v>08 88 00</v>
      </c>
      <c r="AE146" t="s">
        <v>627</v>
      </c>
      <c r="AF146" t="s">
        <v>845</v>
      </c>
    </row>
    <row r="147" spans="14:32" x14ac:dyDescent="0.2">
      <c r="N147" t="s">
        <v>349</v>
      </c>
      <c r="O147" t="s">
        <v>443</v>
      </c>
      <c r="P147" t="s">
        <v>11</v>
      </c>
      <c r="R147" t="s">
        <v>267</v>
      </c>
      <c r="S147" s="17" t="str">
        <f>VLOOKUP(product_questions[[#This Row],[Question]],Questions[],3,0)</f>
        <v>X08.2</v>
      </c>
      <c r="T147" s="17" t="str">
        <f>VLOOKUP(product_questions[[#This Row],[Feature.Part]],Questions[[Feature]:[Req/Opt]],2,0)</f>
        <v>O</v>
      </c>
      <c r="U147" s="19" t="s">
        <v>289</v>
      </c>
      <c r="V147" s="19">
        <f>VLOOKUP(LEFT(product_questions[[#This Row],[Feature.Part]],1),Table5[[Letter]:[Order]],2,0)</f>
        <v>8</v>
      </c>
      <c r="W147" s="18" t="str">
        <f>_xlfn.CONCAT(product_questions[[#This Row],[Product category]]," - ",product_questions[[#This Row],[Question]])</f>
        <v>Glazing Surface Films - Optimized Products</v>
      </c>
      <c r="X147" s="18" t="str">
        <f>LEFT(_xlfn.XLOOKUP(product_questions[[#This Row],[Product category]],Products[Product Name],Products[CSI],,0),4)</f>
        <v>08 8</v>
      </c>
      <c r="Y147" s="18" t="str">
        <f>_xlfn.XLOOKUP(product_questions[[#This Row],[Product category]],Products[Product Name],Products[CSI],,0)</f>
        <v>08 87 00</v>
      </c>
      <c r="AE147" t="s">
        <v>628</v>
      </c>
      <c r="AF147" t="s">
        <v>846</v>
      </c>
    </row>
    <row r="148" spans="14:32" x14ac:dyDescent="0.2">
      <c r="N148" t="s">
        <v>349</v>
      </c>
      <c r="O148" t="s">
        <v>444</v>
      </c>
      <c r="P148" t="s">
        <v>11</v>
      </c>
      <c r="R148" t="s">
        <v>313</v>
      </c>
      <c r="S148" s="17" t="str">
        <f>VLOOKUP(product_questions[[#This Row],[Question]],Questions[],3,0)</f>
        <v>X07.1</v>
      </c>
      <c r="T148" s="17" t="str">
        <f>VLOOKUP(product_questions[[#This Row],[Feature.Part]],Questions[[Feature]:[Req/Opt]],2,0)</f>
        <v>O</v>
      </c>
      <c r="U148" s="19" t="s">
        <v>8</v>
      </c>
      <c r="V148" s="19">
        <f>VLOOKUP(LEFT(product_questions[[#This Row],[Feature.Part]],1),Table5[[Letter]:[Order]],2,0)</f>
        <v>8</v>
      </c>
      <c r="W148" s="18" t="str">
        <f>_xlfn.CONCAT(product_questions[[#This Row],[Product category]]," - ",product_questions[[#This Row],[Question]])</f>
        <v>Gypsum Board - Disclosed ingredients</v>
      </c>
      <c r="X148" s="18" t="str">
        <f>LEFT(_xlfn.XLOOKUP(product_questions[[#This Row],[Product category]],Products[Product Name],Products[CSI],,0),4)</f>
        <v>09 2</v>
      </c>
      <c r="Y148" s="18" t="str">
        <f>_xlfn.XLOOKUP(product_questions[[#This Row],[Product category]],Products[Product Name],Products[CSI],,0)</f>
        <v>09 29 00</v>
      </c>
      <c r="AE148" t="s">
        <v>629</v>
      </c>
      <c r="AF148" t="s">
        <v>847</v>
      </c>
    </row>
    <row r="149" spans="14:32" x14ac:dyDescent="0.2">
      <c r="N149" t="s">
        <v>349</v>
      </c>
      <c r="O149" t="s">
        <v>352</v>
      </c>
      <c r="P149" t="s">
        <v>11</v>
      </c>
      <c r="R149" t="s">
        <v>313</v>
      </c>
      <c r="S149" s="17" t="str">
        <f>VLOOKUP(product_questions[[#This Row],[Question]],Questions[],3,0)</f>
        <v>X07.2</v>
      </c>
      <c r="T149" s="17" t="str">
        <f>VLOOKUP(product_questions[[#This Row],[Feature.Part]],Questions[[Feature]:[Req/Opt]],2,0)</f>
        <v>O</v>
      </c>
      <c r="U149" s="19" t="s">
        <v>9</v>
      </c>
      <c r="V149" s="19">
        <f>VLOOKUP(LEFT(product_questions[[#This Row],[Feature.Part]],1),Table5[[Letter]:[Order]],2,0)</f>
        <v>8</v>
      </c>
      <c r="W149" s="18" t="str">
        <f>_xlfn.CONCAT(product_questions[[#This Row],[Product category]]," - ",product_questions[[#This Row],[Question]])</f>
        <v>Gypsum Board - Enhanced disclosed ingredients</v>
      </c>
      <c r="X149" s="18" t="str">
        <f>LEFT(_xlfn.XLOOKUP(product_questions[[#This Row],[Product category]],Products[Product Name],Products[CSI],,0),4)</f>
        <v>09 2</v>
      </c>
      <c r="Y149" s="18" t="str">
        <f>_xlfn.XLOOKUP(product_questions[[#This Row],[Product category]],Products[Product Name],Products[CSI],,0)</f>
        <v>09 29 00</v>
      </c>
      <c r="AE149" t="s">
        <v>630</v>
      </c>
      <c r="AF149" t="s">
        <v>848</v>
      </c>
    </row>
    <row r="150" spans="14:32" x14ac:dyDescent="0.2">
      <c r="N150" t="s">
        <v>349</v>
      </c>
      <c r="O150" t="s">
        <v>4</v>
      </c>
      <c r="P150" t="s">
        <v>12</v>
      </c>
      <c r="R150" t="s">
        <v>313</v>
      </c>
      <c r="S150" s="17" t="str">
        <f>VLOOKUP(product_questions[[#This Row],[Question]],Questions[],3,0)</f>
        <v>X07.3</v>
      </c>
      <c r="T150" s="17" t="str">
        <f>VLOOKUP(product_questions[[#This Row],[Feature.Part]],Questions[[Feature]:[Req/Opt]],2,0)</f>
        <v>O</v>
      </c>
      <c r="U150" s="19" t="s">
        <v>276</v>
      </c>
      <c r="V150" s="19">
        <f>VLOOKUP(LEFT(product_questions[[#This Row],[Feature.Part]],1),Table5[[Letter]:[Order]],2,0)</f>
        <v>8</v>
      </c>
      <c r="W150" s="18" t="str">
        <f>_xlfn.CONCAT(product_questions[[#This Row],[Product category]]," - ",product_questions[[#This Row],[Question]])</f>
        <v>Gypsum Board - Third-Party Ingredient Disclosure</v>
      </c>
      <c r="X150" s="18" t="str">
        <f>LEFT(_xlfn.XLOOKUP(product_questions[[#This Row],[Product category]],Products[Product Name],Products[CSI],,0),4)</f>
        <v>09 2</v>
      </c>
      <c r="Y150" s="18" t="str">
        <f>_xlfn.XLOOKUP(product_questions[[#This Row],[Product category]],Products[Product Name],Products[CSI],,0)</f>
        <v>09 29 00</v>
      </c>
      <c r="AE150" t="s">
        <v>631</v>
      </c>
      <c r="AF150" t="s">
        <v>849</v>
      </c>
    </row>
    <row r="151" spans="14:32" x14ac:dyDescent="0.2">
      <c r="N151" t="s">
        <v>355</v>
      </c>
      <c r="O151" t="s">
        <v>21</v>
      </c>
      <c r="P151" t="s">
        <v>11</v>
      </c>
      <c r="R151" t="s">
        <v>313</v>
      </c>
      <c r="S151" s="17" t="str">
        <f>VLOOKUP(product_questions[[#This Row],[Question]],Questions[],3,0)</f>
        <v>X08.1</v>
      </c>
      <c r="T151" s="17" t="str">
        <f>VLOOKUP(product_questions[[#This Row],[Feature.Part]],Questions[[Feature]:[Req/Opt]],2,0)</f>
        <v>O</v>
      </c>
      <c r="U151" s="19" t="s">
        <v>290</v>
      </c>
      <c r="V151" s="19">
        <f>VLOOKUP(LEFT(product_questions[[#This Row],[Feature.Part]],1),Table5[[Letter]:[Order]],2,0)</f>
        <v>8</v>
      </c>
      <c r="W151" s="18" t="str">
        <f>_xlfn.CONCAT(product_questions[[#This Row],[Product category]]," - ",product_questions[[#This Row],[Question]])</f>
        <v>Gypsum Board - Enhanced Chemical Restrictions - Inventory</v>
      </c>
      <c r="X151" s="18" t="str">
        <f>LEFT(_xlfn.XLOOKUP(product_questions[[#This Row],[Product category]],Products[Product Name],Products[CSI],,0),4)</f>
        <v>09 2</v>
      </c>
      <c r="Y151" s="18" t="str">
        <f>_xlfn.XLOOKUP(product_questions[[#This Row],[Product category]],Products[Product Name],Products[CSI],,0)</f>
        <v>09 29 00</v>
      </c>
      <c r="AE151" t="s">
        <v>632</v>
      </c>
      <c r="AF151" t="s">
        <v>850</v>
      </c>
    </row>
    <row r="152" spans="14:32" x14ac:dyDescent="0.2">
      <c r="N152" t="s">
        <v>358</v>
      </c>
      <c r="O152" t="s">
        <v>21</v>
      </c>
      <c r="P152" t="s">
        <v>11</v>
      </c>
      <c r="R152" t="s">
        <v>313</v>
      </c>
      <c r="S152" s="17" t="str">
        <f>VLOOKUP(product_questions[[#This Row],[Question]],Questions[],3,0)</f>
        <v>X08.1</v>
      </c>
      <c r="T152" s="17" t="str">
        <f>VLOOKUP(product_questions[[#This Row],[Feature.Part]],Questions[[Feature]:[Req/Opt]],2,0)</f>
        <v>O</v>
      </c>
      <c r="U152" s="19" t="s">
        <v>291</v>
      </c>
      <c r="V152" s="19">
        <f>VLOOKUP(LEFT(product_questions[[#This Row],[Feature.Part]],1),Table5[[Letter]:[Order]],2,0)</f>
        <v>8</v>
      </c>
      <c r="W152" s="18" t="str">
        <f>_xlfn.CONCAT(product_questions[[#This Row],[Product category]]," - ",product_questions[[#This Row],[Question]])</f>
        <v>Gypsum Board - Enhanced Chemical Restriction - Targets</v>
      </c>
      <c r="X152" s="18" t="str">
        <f>LEFT(_xlfn.XLOOKUP(product_questions[[#This Row],[Product category]],Products[Product Name],Products[CSI],,0),4)</f>
        <v>09 2</v>
      </c>
      <c r="Y152" s="18" t="str">
        <f>_xlfn.XLOOKUP(product_questions[[#This Row],[Product category]],Products[Product Name],Products[CSI],,0)</f>
        <v>09 29 00</v>
      </c>
      <c r="AE152" t="s">
        <v>633</v>
      </c>
      <c r="AF152" t="s">
        <v>851</v>
      </c>
    </row>
    <row r="153" spans="14:32" x14ac:dyDescent="0.2">
      <c r="N153" t="s">
        <v>355</v>
      </c>
      <c r="O153" t="s">
        <v>22</v>
      </c>
      <c r="P153" t="s">
        <v>12</v>
      </c>
      <c r="R153" t="s">
        <v>313</v>
      </c>
      <c r="S153" s="17" t="str">
        <f>VLOOKUP(product_questions[[#This Row],[Question]],Questions[],3,0)</f>
        <v>X08.2</v>
      </c>
      <c r="T153" s="17" t="str">
        <f>VLOOKUP(product_questions[[#This Row],[Feature.Part]],Questions[[Feature]:[Req/Opt]],2,0)</f>
        <v>O</v>
      </c>
      <c r="U153" s="19" t="s">
        <v>289</v>
      </c>
      <c r="V153" s="19">
        <f>VLOOKUP(LEFT(product_questions[[#This Row],[Feature.Part]],1),Table5[[Letter]:[Order]],2,0)</f>
        <v>8</v>
      </c>
      <c r="W153" s="18" t="str">
        <f>_xlfn.CONCAT(product_questions[[#This Row],[Product category]]," - ",product_questions[[#This Row],[Question]])</f>
        <v>Gypsum Board - Optimized Products</v>
      </c>
      <c r="X153" s="18" t="str">
        <f>LEFT(_xlfn.XLOOKUP(product_questions[[#This Row],[Product category]],Products[Product Name],Products[CSI],,0),4)</f>
        <v>09 2</v>
      </c>
      <c r="Y153" s="18" t="str">
        <f>_xlfn.XLOOKUP(product_questions[[#This Row],[Product category]],Products[Product Name],Products[CSI],,0)</f>
        <v>09 29 00</v>
      </c>
      <c r="AE153" t="s">
        <v>634</v>
      </c>
      <c r="AF153" t="s">
        <v>852</v>
      </c>
    </row>
    <row r="154" spans="14:32" x14ac:dyDescent="0.2">
      <c r="N154" t="s">
        <v>358</v>
      </c>
      <c r="O154" t="s">
        <v>22</v>
      </c>
      <c r="P154" t="s">
        <v>12</v>
      </c>
      <c r="R154" s="19" t="s">
        <v>24</v>
      </c>
      <c r="S154" s="17" t="str">
        <f>VLOOKUP(product_questions[[#This Row],[Question]],Questions[],3,0)</f>
        <v>X05.2</v>
      </c>
      <c r="T154" s="17" t="str">
        <f>VLOOKUP(product_questions[[#This Row],[Feature.Part]],Questions[[Feature]:[Req/Opt]],2,0)</f>
        <v>O</v>
      </c>
      <c r="U154" s="19" t="s">
        <v>182</v>
      </c>
      <c r="V154" s="19">
        <f>VLOOKUP(LEFT(product_questions[[#This Row],[Feature.Part]],1),Table5[[Letter]:[Order]],2,0)</f>
        <v>8</v>
      </c>
      <c r="W154" s="18" t="str">
        <f>_xlfn.CONCAT(product_questions[[#This Row],[Product category]]," - ",product_questions[[#This Row],[Question]])</f>
        <v>Acoustical Ceilings - Halogenated flame retardants</v>
      </c>
      <c r="X154" s="18" t="str">
        <f>LEFT(_xlfn.XLOOKUP(product_questions[[#This Row],[Product category]],Products[Product Name],Products[CSI],,0),4)</f>
        <v>09 5</v>
      </c>
      <c r="Y154" s="18" t="str">
        <f>_xlfn.XLOOKUP(product_questions[[#This Row],[Product category]],Products[Product Name],Products[CSI],,0)</f>
        <v>09 51 00</v>
      </c>
      <c r="AE154" t="s">
        <v>635</v>
      </c>
      <c r="AF154" t="s">
        <v>853</v>
      </c>
    </row>
    <row r="155" spans="14:32" x14ac:dyDescent="0.2">
      <c r="N155" t="s">
        <v>301</v>
      </c>
      <c r="O155" t="s">
        <v>21</v>
      </c>
      <c r="P155" t="s">
        <v>11</v>
      </c>
      <c r="R155" s="19" t="s">
        <v>194</v>
      </c>
      <c r="S155" s="17" t="str">
        <f>VLOOKUP(product_questions[[#This Row],[Question]],Questions[],3,0)</f>
        <v>X05.2</v>
      </c>
      <c r="T155" s="17" t="str">
        <f>VLOOKUP(product_questions[[#This Row],[Feature.Part]],Questions[[Feature]:[Req/Opt]],2,0)</f>
        <v>O</v>
      </c>
      <c r="U155" s="19" t="s">
        <v>182</v>
      </c>
      <c r="V155" s="19">
        <f>VLOOKUP(LEFT(product_questions[[#This Row],[Feature.Part]],1),Table5[[Letter]:[Order]],2,0)</f>
        <v>8</v>
      </c>
      <c r="W155" s="18" t="str">
        <f>_xlfn.CONCAT(product_questions[[#This Row],[Product category]]," - ",product_questions[[#This Row],[Question]])</f>
        <v>Specialty Ceilings - Halogenated flame retardants</v>
      </c>
      <c r="X155" s="18" t="str">
        <f>LEFT(_xlfn.XLOOKUP(product_questions[[#This Row],[Product category]],Products[Product Name],Products[CSI],,0),4)</f>
        <v>09 5</v>
      </c>
      <c r="Y155" s="18" t="str">
        <f>_xlfn.XLOOKUP(product_questions[[#This Row],[Product category]],Products[Product Name],Products[CSI],,0)</f>
        <v>09 54 00</v>
      </c>
      <c r="AE155" t="s">
        <v>636</v>
      </c>
      <c r="AF155" t="s">
        <v>854</v>
      </c>
    </row>
    <row r="156" spans="14:32" x14ac:dyDescent="0.2">
      <c r="N156" t="s">
        <v>301</v>
      </c>
      <c r="O156" t="s">
        <v>22</v>
      </c>
      <c r="P156" t="s">
        <v>12</v>
      </c>
      <c r="R156" s="19" t="s">
        <v>196</v>
      </c>
      <c r="S156" s="17" t="str">
        <f>VLOOKUP(product_questions[[#This Row],[Question]],Questions[],3,0)</f>
        <v>X05.2</v>
      </c>
      <c r="T156" s="17" t="str">
        <f>VLOOKUP(product_questions[[#This Row],[Feature.Part]],Questions[[Feature]:[Req/Opt]],2,0)</f>
        <v>O</v>
      </c>
      <c r="U156" s="19" t="s">
        <v>182</v>
      </c>
      <c r="V156" s="19">
        <f>VLOOKUP(LEFT(product_questions[[#This Row],[Feature.Part]],1),Table5[[Letter]:[Order]],2,0)</f>
        <v>8</v>
      </c>
      <c r="W156" s="18" t="str">
        <f>_xlfn.CONCAT(product_questions[[#This Row],[Product category]]," - ",product_questions[[#This Row],[Question]])</f>
        <v>Textured Ceilings - Halogenated flame retardants</v>
      </c>
      <c r="X156" s="18" t="str">
        <f>LEFT(_xlfn.XLOOKUP(product_questions[[#This Row],[Product category]],Products[Product Name],Products[CSI],,0),4)</f>
        <v>09 5</v>
      </c>
      <c r="Y156" s="18" t="str">
        <f>_xlfn.XLOOKUP(product_questions[[#This Row],[Product category]],Products[Product Name],Products[CSI],,0)</f>
        <v>09 56 00</v>
      </c>
      <c r="AE156" t="s">
        <v>637</v>
      </c>
      <c r="AF156" t="s">
        <v>855</v>
      </c>
    </row>
    <row r="157" spans="14:32" x14ac:dyDescent="0.2">
      <c r="N157" t="s">
        <v>412</v>
      </c>
      <c r="O157" t="s">
        <v>21</v>
      </c>
      <c r="P157" t="s">
        <v>11</v>
      </c>
      <c r="R157" s="19" t="s">
        <v>198</v>
      </c>
      <c r="S157" s="17" t="str">
        <f>VLOOKUP(product_questions[[#This Row],[Question]],Questions[],3,0)</f>
        <v>X05.2</v>
      </c>
      <c r="T157" s="17" t="str">
        <f>VLOOKUP(product_questions[[#This Row],[Feature.Part]],Questions[[Feature]:[Req/Opt]],2,0)</f>
        <v>O</v>
      </c>
      <c r="U157" s="19" t="s">
        <v>182</v>
      </c>
      <c r="V157" s="19">
        <f>VLOOKUP(LEFT(product_questions[[#This Row],[Feature.Part]],1),Table5[[Letter]:[Order]],2,0)</f>
        <v>8</v>
      </c>
      <c r="W157" s="18" t="str">
        <f>_xlfn.CONCAT(product_questions[[#This Row],[Product category]]," - ",product_questions[[#This Row],[Question]])</f>
        <v>Integrated Ceiling Assemblies - Halogenated flame retardants</v>
      </c>
      <c r="X157" s="18" t="str">
        <f>LEFT(_xlfn.XLOOKUP(product_questions[[#This Row],[Product category]],Products[Product Name],Products[CSI],,0),4)</f>
        <v>09 5</v>
      </c>
      <c r="Y157" s="18" t="str">
        <f>_xlfn.XLOOKUP(product_questions[[#This Row],[Product category]],Products[Product Name],Products[CSI],,0)</f>
        <v>09 58 00</v>
      </c>
      <c r="AE157" t="s">
        <v>638</v>
      </c>
      <c r="AF157" t="s">
        <v>856</v>
      </c>
    </row>
    <row r="158" spans="14:32" x14ac:dyDescent="0.2">
      <c r="N158" t="s">
        <v>413</v>
      </c>
      <c r="O158" t="s">
        <v>500</v>
      </c>
      <c r="P158" t="s">
        <v>11</v>
      </c>
      <c r="R158" s="19" t="s">
        <v>24</v>
      </c>
      <c r="S158" s="17" t="str">
        <f>VLOOKUP(product_questions[[#This Row],[Question]],Questions[],3,0)</f>
        <v>X05.2</v>
      </c>
      <c r="T158" s="17" t="str">
        <f>VLOOKUP(product_questions[[#This Row],[Feature.Part]],Questions[[Feature]:[Req/Opt]],2,0)</f>
        <v>O</v>
      </c>
      <c r="U158" s="19" t="s">
        <v>187</v>
      </c>
      <c r="V158" s="19">
        <f>VLOOKUP(LEFT(product_questions[[#This Row],[Feature.Part]],1),Table5[[Letter]:[Order]],2,0)</f>
        <v>8</v>
      </c>
      <c r="W158" s="18" t="str">
        <f>_xlfn.CONCAT(product_questions[[#This Row],[Product category]]," - ",product_questions[[#This Row],[Question]])</f>
        <v>Acoustical Ceilings - Orthophthalates</v>
      </c>
      <c r="X158" s="18" t="str">
        <f>LEFT(_xlfn.XLOOKUP(product_questions[[#This Row],[Product category]],Products[Product Name],Products[CSI],,0),4)</f>
        <v>09 5</v>
      </c>
      <c r="Y158" s="18" t="str">
        <f>_xlfn.XLOOKUP(product_questions[[#This Row],[Product category]],Products[Product Name],Products[CSI],,0)</f>
        <v>09 51 00</v>
      </c>
      <c r="AE158" t="s">
        <v>639</v>
      </c>
      <c r="AF158" t="s">
        <v>857</v>
      </c>
    </row>
    <row r="159" spans="14:32" x14ac:dyDescent="0.2">
      <c r="N159" t="s">
        <v>412</v>
      </c>
      <c r="O159" t="s">
        <v>22</v>
      </c>
      <c r="P159" t="s">
        <v>12</v>
      </c>
      <c r="R159" s="19" t="s">
        <v>194</v>
      </c>
      <c r="S159" s="17" t="str">
        <f>VLOOKUP(product_questions[[#This Row],[Question]],Questions[],3,0)</f>
        <v>X05.2</v>
      </c>
      <c r="T159" s="17" t="str">
        <f>VLOOKUP(product_questions[[#This Row],[Feature.Part]],Questions[[Feature]:[Req/Opt]],2,0)</f>
        <v>O</v>
      </c>
      <c r="U159" s="19" t="s">
        <v>187</v>
      </c>
      <c r="V159" s="19">
        <f>VLOOKUP(LEFT(product_questions[[#This Row],[Feature.Part]],1),Table5[[Letter]:[Order]],2,0)</f>
        <v>8</v>
      </c>
      <c r="W159" s="18" t="str">
        <f>_xlfn.CONCAT(product_questions[[#This Row],[Product category]]," - ",product_questions[[#This Row],[Question]])</f>
        <v>Specialty Ceilings - Orthophthalates</v>
      </c>
      <c r="X159" s="18" t="str">
        <f>LEFT(_xlfn.XLOOKUP(product_questions[[#This Row],[Product category]],Products[Product Name],Products[CSI],,0),4)</f>
        <v>09 5</v>
      </c>
      <c r="Y159" s="18" t="str">
        <f>_xlfn.XLOOKUP(product_questions[[#This Row],[Product category]],Products[Product Name],Products[CSI],,0)</f>
        <v>09 54 00</v>
      </c>
      <c r="AE159" t="s">
        <v>640</v>
      </c>
      <c r="AF159" t="s">
        <v>858</v>
      </c>
    </row>
    <row r="160" spans="14:32" x14ac:dyDescent="0.2">
      <c r="N160" t="s">
        <v>413</v>
      </c>
      <c r="O160" t="s">
        <v>501</v>
      </c>
      <c r="P160" t="s">
        <v>12</v>
      </c>
      <c r="R160" s="19" t="s">
        <v>196</v>
      </c>
      <c r="S160" s="17" t="str">
        <f>VLOOKUP(product_questions[[#This Row],[Question]],Questions[],3,0)</f>
        <v>X05.2</v>
      </c>
      <c r="T160" s="17" t="str">
        <f>VLOOKUP(product_questions[[#This Row],[Feature.Part]],Questions[[Feature]:[Req/Opt]],2,0)</f>
        <v>O</v>
      </c>
      <c r="U160" s="19" t="s">
        <v>187</v>
      </c>
      <c r="V160" s="19">
        <f>VLOOKUP(LEFT(product_questions[[#This Row],[Feature.Part]],1),Table5[[Letter]:[Order]],2,0)</f>
        <v>8</v>
      </c>
      <c r="W160" s="18" t="str">
        <f>_xlfn.CONCAT(product_questions[[#This Row],[Product category]]," - ",product_questions[[#This Row],[Question]])</f>
        <v>Textured Ceilings - Orthophthalates</v>
      </c>
      <c r="X160" s="18" t="str">
        <f>LEFT(_xlfn.XLOOKUP(product_questions[[#This Row],[Product category]],Products[Product Name],Products[CSI],,0),4)</f>
        <v>09 5</v>
      </c>
      <c r="Y160" s="18" t="str">
        <f>_xlfn.XLOOKUP(product_questions[[#This Row],[Product category]],Products[Product Name],Products[CSI],,0)</f>
        <v>09 56 00</v>
      </c>
      <c r="AE160" t="s">
        <v>641</v>
      </c>
      <c r="AF160" t="s">
        <v>859</v>
      </c>
    </row>
    <row r="161" spans="14:32" x14ac:dyDescent="0.2">
      <c r="N161" t="s">
        <v>419</v>
      </c>
      <c r="O161" t="s">
        <v>21</v>
      </c>
      <c r="P161" t="s">
        <v>11</v>
      </c>
      <c r="R161" s="19" t="s">
        <v>198</v>
      </c>
      <c r="S161" s="17" t="str">
        <f>VLOOKUP(product_questions[[#This Row],[Question]],Questions[],3,0)</f>
        <v>X05.2</v>
      </c>
      <c r="T161" s="17" t="str">
        <f>VLOOKUP(product_questions[[#This Row],[Feature.Part]],Questions[[Feature]:[Req/Opt]],2,0)</f>
        <v>O</v>
      </c>
      <c r="U161" s="19" t="s">
        <v>187</v>
      </c>
      <c r="V161" s="19">
        <f>VLOOKUP(LEFT(product_questions[[#This Row],[Feature.Part]],1),Table5[[Letter]:[Order]],2,0)</f>
        <v>8</v>
      </c>
      <c r="W161" s="18" t="str">
        <f>_xlfn.CONCAT(product_questions[[#This Row],[Product category]]," - ",product_questions[[#This Row],[Question]])</f>
        <v>Integrated Ceiling Assemblies - Orthophthalates</v>
      </c>
      <c r="X161" s="18" t="str">
        <f>LEFT(_xlfn.XLOOKUP(product_questions[[#This Row],[Product category]],Products[Product Name],Products[CSI],,0),4)</f>
        <v>09 5</v>
      </c>
      <c r="Y161" s="18" t="str">
        <f>_xlfn.XLOOKUP(product_questions[[#This Row],[Product category]],Products[Product Name],Products[CSI],,0)</f>
        <v>09 58 00</v>
      </c>
      <c r="AE161" t="s">
        <v>642</v>
      </c>
      <c r="AF161" t="s">
        <v>860</v>
      </c>
    </row>
    <row r="162" spans="14:32" x14ac:dyDescent="0.2">
      <c r="N162" t="s">
        <v>419</v>
      </c>
      <c r="O162" t="s">
        <v>22</v>
      </c>
      <c r="P162" t="s">
        <v>12</v>
      </c>
      <c r="R162" s="19" t="s">
        <v>24</v>
      </c>
      <c r="S162" s="17" t="str">
        <f>VLOOKUP(product_questions[[#This Row],[Question]],Questions[],3,0)</f>
        <v>X06.2</v>
      </c>
      <c r="T162" s="17" t="str">
        <f>VLOOKUP(product_questions[[#This Row],[Feature.Part]],Questions[[Feature]:[Req/Opt]],2,0)</f>
        <v>O</v>
      </c>
      <c r="U162" s="19" t="s">
        <v>324</v>
      </c>
      <c r="V162" s="19">
        <f>VLOOKUP(LEFT(product_questions[[#This Row],[Feature.Part]],1),Table5[[Letter]:[Order]],2,0)</f>
        <v>8</v>
      </c>
      <c r="W162" s="18" t="str">
        <f>_xlfn.CONCAT(product_questions[[#This Row],[Product category]]," - ",product_questions[[#This Row],[Question]])</f>
        <v>Acoustical Ceilings - Furniture, Architectural, Interior Products VOC limit</v>
      </c>
      <c r="X162" s="18" t="str">
        <f>LEFT(_xlfn.XLOOKUP(product_questions[[#This Row],[Product category]],Products[Product Name],Products[CSI],,0),4)</f>
        <v>09 5</v>
      </c>
      <c r="Y162" s="18" t="str">
        <f>_xlfn.XLOOKUP(product_questions[[#This Row],[Product category]],Products[Product Name],Products[CSI],,0)</f>
        <v>09 51 00</v>
      </c>
      <c r="AE162" t="s">
        <v>643</v>
      </c>
      <c r="AF162" t="s">
        <v>861</v>
      </c>
    </row>
    <row r="163" spans="14:32" x14ac:dyDescent="0.2">
      <c r="N163" t="s">
        <v>428</v>
      </c>
      <c r="O163" t="s">
        <v>430</v>
      </c>
      <c r="P163" t="s">
        <v>11</v>
      </c>
      <c r="R163" s="19" t="s">
        <v>194</v>
      </c>
      <c r="S163" s="17" t="str">
        <f>VLOOKUP(product_questions[[#This Row],[Question]],Questions[],3,0)</f>
        <v>X06.2</v>
      </c>
      <c r="T163" s="17" t="str">
        <f>VLOOKUP(product_questions[[#This Row],[Feature.Part]],Questions[[Feature]:[Req/Opt]],2,0)</f>
        <v>O</v>
      </c>
      <c r="U163" s="19" t="s">
        <v>324</v>
      </c>
      <c r="V163" s="19">
        <f>VLOOKUP(LEFT(product_questions[[#This Row],[Feature.Part]],1),Table5[[Letter]:[Order]],2,0)</f>
        <v>8</v>
      </c>
      <c r="W163" s="18" t="str">
        <f>_xlfn.CONCAT(product_questions[[#This Row],[Product category]]," - ",product_questions[[#This Row],[Question]])</f>
        <v>Specialty Ceilings - Furniture, Architectural, Interior Products VOC limit</v>
      </c>
      <c r="X163" s="18" t="str">
        <f>LEFT(_xlfn.XLOOKUP(product_questions[[#This Row],[Product category]],Products[Product Name],Products[CSI],,0),4)</f>
        <v>09 5</v>
      </c>
      <c r="Y163" s="18" t="str">
        <f>_xlfn.XLOOKUP(product_questions[[#This Row],[Product category]],Products[Product Name],Products[CSI],,0)</f>
        <v>09 54 00</v>
      </c>
      <c r="AE163" t="s">
        <v>644</v>
      </c>
      <c r="AF163" t="s">
        <v>862</v>
      </c>
    </row>
    <row r="164" spans="14:32" x14ac:dyDescent="0.2">
      <c r="N164" t="s">
        <v>428</v>
      </c>
      <c r="O164" t="s">
        <v>431</v>
      </c>
      <c r="P164" t="s">
        <v>11</v>
      </c>
      <c r="R164" s="19" t="s">
        <v>196</v>
      </c>
      <c r="S164" s="17" t="str">
        <f>VLOOKUP(product_questions[[#This Row],[Question]],Questions[],3,0)</f>
        <v>X06.2</v>
      </c>
      <c r="T164" s="17" t="str">
        <f>VLOOKUP(product_questions[[#This Row],[Feature.Part]],Questions[[Feature]:[Req/Opt]],2,0)</f>
        <v>O</v>
      </c>
      <c r="U164" s="19" t="s">
        <v>324</v>
      </c>
      <c r="V164" s="19">
        <f>VLOOKUP(LEFT(product_questions[[#This Row],[Feature.Part]],1),Table5[[Letter]:[Order]],2,0)</f>
        <v>8</v>
      </c>
      <c r="W164" s="18" t="str">
        <f>_xlfn.CONCAT(product_questions[[#This Row],[Product category]]," - ",product_questions[[#This Row],[Question]])</f>
        <v>Textured Ceilings - Furniture, Architectural, Interior Products VOC limit</v>
      </c>
      <c r="X164" s="18" t="str">
        <f>LEFT(_xlfn.XLOOKUP(product_questions[[#This Row],[Product category]],Products[Product Name],Products[CSI],,0),4)</f>
        <v>09 5</v>
      </c>
      <c r="Y164" s="18" t="str">
        <f>_xlfn.XLOOKUP(product_questions[[#This Row],[Product category]],Products[Product Name],Products[CSI],,0)</f>
        <v>09 56 00</v>
      </c>
      <c r="AE164" t="s">
        <v>645</v>
      </c>
      <c r="AF164" t="s">
        <v>863</v>
      </c>
    </row>
    <row r="165" spans="14:32" x14ac:dyDescent="0.2">
      <c r="N165" t="s">
        <v>428</v>
      </c>
      <c r="O165" t="s">
        <v>4</v>
      </c>
      <c r="P165" t="s">
        <v>12</v>
      </c>
      <c r="R165" s="19" t="s">
        <v>198</v>
      </c>
      <c r="S165" s="17" t="str">
        <f>VLOOKUP(product_questions[[#This Row],[Question]],Questions[],3,0)</f>
        <v>X06.2</v>
      </c>
      <c r="T165" s="17" t="str">
        <f>VLOOKUP(product_questions[[#This Row],[Feature.Part]],Questions[[Feature]:[Req/Opt]],2,0)</f>
        <v>O</v>
      </c>
      <c r="U165" s="19" t="s">
        <v>324</v>
      </c>
      <c r="V165" s="19">
        <f>VLOOKUP(LEFT(product_questions[[#This Row],[Feature.Part]],1),Table5[[Letter]:[Order]],2,0)</f>
        <v>8</v>
      </c>
      <c r="W165" s="18" t="str">
        <f>_xlfn.CONCAT(product_questions[[#This Row],[Product category]]," - ",product_questions[[#This Row],[Question]])</f>
        <v>Integrated Ceiling Assemblies - Furniture, Architectural, Interior Products VOC limit</v>
      </c>
      <c r="X165" s="18" t="str">
        <f>LEFT(_xlfn.XLOOKUP(product_questions[[#This Row],[Product category]],Products[Product Name],Products[CSI],,0),4)</f>
        <v>09 5</v>
      </c>
      <c r="Y165" s="18" t="str">
        <f>_xlfn.XLOOKUP(product_questions[[#This Row],[Product category]],Products[Product Name],Products[CSI],,0)</f>
        <v>09 58 00</v>
      </c>
      <c r="AE165" t="s">
        <v>646</v>
      </c>
      <c r="AF165" t="s">
        <v>864</v>
      </c>
    </row>
    <row r="166" spans="14:32" x14ac:dyDescent="0.2">
      <c r="N166" t="s">
        <v>441</v>
      </c>
      <c r="O166" t="s">
        <v>448</v>
      </c>
      <c r="P166" t="s">
        <v>11</v>
      </c>
      <c r="R166" t="s">
        <v>24</v>
      </c>
      <c r="S166" s="17" t="str">
        <f>VLOOKUP(product_questions[[#This Row],[Question]],Questions[],3,0)</f>
        <v>X07.1</v>
      </c>
      <c r="T166" s="17" t="str">
        <f>VLOOKUP(product_questions[[#This Row],[Feature.Part]],Questions[[Feature]:[Req/Opt]],2,0)</f>
        <v>O</v>
      </c>
      <c r="U166" s="19" t="s">
        <v>8</v>
      </c>
      <c r="V166" s="18">
        <f>VLOOKUP(LEFT(product_questions[[#This Row],[Feature.Part]],1),Table5[[Letter]:[Order]],2,0)</f>
        <v>8</v>
      </c>
      <c r="W166" s="18" t="str">
        <f>_xlfn.CONCAT(product_questions[[#This Row],[Product category]]," - ",product_questions[[#This Row],[Question]])</f>
        <v>Acoustical Ceilings - Disclosed ingredients</v>
      </c>
      <c r="X166" s="18" t="str">
        <f>LEFT(_xlfn.XLOOKUP(product_questions[[#This Row],[Product category]],Products[Product Name],Products[CSI],,0),4)</f>
        <v>09 5</v>
      </c>
      <c r="Y166" s="18" t="str">
        <f>_xlfn.XLOOKUP(product_questions[[#This Row],[Product category]],Products[Product Name],Products[CSI],,0)</f>
        <v>09 51 00</v>
      </c>
      <c r="AE166" t="s">
        <v>647</v>
      </c>
      <c r="AF166" t="s">
        <v>865</v>
      </c>
    </row>
    <row r="167" spans="14:32" x14ac:dyDescent="0.2">
      <c r="N167" t="s">
        <v>441</v>
      </c>
      <c r="O167" t="s">
        <v>495</v>
      </c>
      <c r="P167" t="s">
        <v>11</v>
      </c>
      <c r="R167" s="19" t="s">
        <v>194</v>
      </c>
      <c r="S167" s="17" t="str">
        <f>VLOOKUP(product_questions[[#This Row],[Question]],Questions[],3,0)</f>
        <v>X07.1</v>
      </c>
      <c r="T167" s="17" t="str">
        <f>VLOOKUP(product_questions[[#This Row],[Feature.Part]],Questions[[Feature]:[Req/Opt]],2,0)</f>
        <v>O</v>
      </c>
      <c r="U167" s="19" t="s">
        <v>8</v>
      </c>
      <c r="V167" s="19">
        <f>VLOOKUP(LEFT(product_questions[[#This Row],[Feature.Part]],1),Table5[[Letter]:[Order]],2,0)</f>
        <v>8</v>
      </c>
      <c r="W167" s="18" t="str">
        <f>_xlfn.CONCAT(product_questions[[#This Row],[Product category]]," - ",product_questions[[#This Row],[Question]])</f>
        <v>Specialty Ceilings - Disclosed ingredients</v>
      </c>
      <c r="X167" s="18" t="str">
        <f>LEFT(_xlfn.XLOOKUP(product_questions[[#This Row],[Product category]],Products[Product Name],Products[CSI],,0),4)</f>
        <v>09 5</v>
      </c>
      <c r="Y167" s="18" t="str">
        <f>_xlfn.XLOOKUP(product_questions[[#This Row],[Product category]],Products[Product Name],Products[CSI],,0)</f>
        <v>09 54 00</v>
      </c>
      <c r="AE167" t="s">
        <v>648</v>
      </c>
      <c r="AF167" t="s">
        <v>866</v>
      </c>
    </row>
    <row r="168" spans="14:32" x14ac:dyDescent="0.2">
      <c r="N168" t="s">
        <v>441</v>
      </c>
      <c r="O168" t="s">
        <v>4</v>
      </c>
      <c r="P168" t="s">
        <v>12</v>
      </c>
      <c r="R168" s="19" t="s">
        <v>196</v>
      </c>
      <c r="S168" s="17" t="str">
        <f>VLOOKUP(product_questions[[#This Row],[Question]],Questions[],3,0)</f>
        <v>X07.1</v>
      </c>
      <c r="T168" s="17" t="str">
        <f>VLOOKUP(product_questions[[#This Row],[Feature.Part]],Questions[[Feature]:[Req/Opt]],2,0)</f>
        <v>O</v>
      </c>
      <c r="U168" s="19" t="s">
        <v>8</v>
      </c>
      <c r="V168" s="19">
        <f>VLOOKUP(LEFT(product_questions[[#This Row],[Feature.Part]],1),Table5[[Letter]:[Order]],2,0)</f>
        <v>8</v>
      </c>
      <c r="W168" s="18" t="str">
        <f>_xlfn.CONCAT(product_questions[[#This Row],[Product category]]," - ",product_questions[[#This Row],[Question]])</f>
        <v>Textured Ceilings - Disclosed ingredients</v>
      </c>
      <c r="X168" s="18" t="str">
        <f>LEFT(_xlfn.XLOOKUP(product_questions[[#This Row],[Product category]],Products[Product Name],Products[CSI],,0),4)</f>
        <v>09 5</v>
      </c>
      <c r="Y168" s="18" t="str">
        <f>_xlfn.XLOOKUP(product_questions[[#This Row],[Product category]],Products[Product Name],Products[CSI],,0)</f>
        <v>09 56 00</v>
      </c>
      <c r="AE168" t="s">
        <v>649</v>
      </c>
      <c r="AF168" t="s">
        <v>867</v>
      </c>
    </row>
    <row r="169" spans="14:32" x14ac:dyDescent="0.2">
      <c r="N169" t="s">
        <v>496</v>
      </c>
      <c r="O169" t="s">
        <v>499</v>
      </c>
      <c r="P169" t="s">
        <v>11</v>
      </c>
      <c r="R169" s="19" t="s">
        <v>198</v>
      </c>
      <c r="S169" s="17" t="str">
        <f>VLOOKUP(product_questions[[#This Row],[Question]],Questions[],3,0)</f>
        <v>X07.1</v>
      </c>
      <c r="T169" s="17" t="str">
        <f>VLOOKUP(product_questions[[#This Row],[Feature.Part]],Questions[[Feature]:[Req/Opt]],2,0)</f>
        <v>O</v>
      </c>
      <c r="U169" s="19" t="s">
        <v>8</v>
      </c>
      <c r="V169" s="19">
        <f>VLOOKUP(LEFT(product_questions[[#This Row],[Feature.Part]],1),Table5[[Letter]:[Order]],2,0)</f>
        <v>8</v>
      </c>
      <c r="W169" s="18" t="str">
        <f>_xlfn.CONCAT(product_questions[[#This Row],[Product category]]," - ",product_questions[[#This Row],[Question]])</f>
        <v>Integrated Ceiling Assemblies - Disclosed ingredients</v>
      </c>
      <c r="X169" s="18" t="str">
        <f>LEFT(_xlfn.XLOOKUP(product_questions[[#This Row],[Product category]],Products[Product Name],Products[CSI],,0),4)</f>
        <v>09 5</v>
      </c>
      <c r="Y169" s="18" t="str">
        <f>_xlfn.XLOOKUP(product_questions[[#This Row],[Product category]],Products[Product Name],Products[CSI],,0)</f>
        <v>09 58 00</v>
      </c>
      <c r="AE169" t="s">
        <v>650</v>
      </c>
      <c r="AF169" t="s">
        <v>868</v>
      </c>
    </row>
    <row r="170" spans="14:32" x14ac:dyDescent="0.2">
      <c r="N170" t="s">
        <v>496</v>
      </c>
      <c r="O170" t="s">
        <v>498</v>
      </c>
      <c r="P170" t="s">
        <v>12</v>
      </c>
      <c r="R170" t="s">
        <v>24</v>
      </c>
      <c r="S170" s="17" t="str">
        <f>VLOOKUP(product_questions[[#This Row],[Question]],Questions[],3,0)</f>
        <v>X07.2</v>
      </c>
      <c r="T170" s="17" t="str">
        <f>VLOOKUP(product_questions[[#This Row],[Feature.Part]],Questions[[Feature]:[Req/Opt]],2,0)</f>
        <v>O</v>
      </c>
      <c r="U170" s="19" t="s">
        <v>9</v>
      </c>
      <c r="V170" s="18">
        <f>VLOOKUP(LEFT(product_questions[[#This Row],[Feature.Part]],1),Table5[[Letter]:[Order]],2,0)</f>
        <v>8</v>
      </c>
      <c r="W170" s="18" t="str">
        <f>_xlfn.CONCAT(product_questions[[#This Row],[Product category]]," - ",product_questions[[#This Row],[Question]])</f>
        <v>Acoustical Ceilings - Enhanced disclosed ingredients</v>
      </c>
      <c r="X170" s="18" t="str">
        <f>LEFT(_xlfn.XLOOKUP(product_questions[[#This Row],[Product category]],Products[Product Name],Products[CSI],,0),4)</f>
        <v>09 5</v>
      </c>
      <c r="Y170" s="18" t="str">
        <f>_xlfn.XLOOKUP(product_questions[[#This Row],[Product category]],Products[Product Name],Products[CSI],,0)</f>
        <v>09 51 00</v>
      </c>
      <c r="AE170" t="s">
        <v>651</v>
      </c>
      <c r="AF170" t="s">
        <v>869</v>
      </c>
    </row>
    <row r="171" spans="14:32" x14ac:dyDescent="0.2">
      <c r="N171" t="s">
        <v>442</v>
      </c>
      <c r="O171" t="s">
        <v>21</v>
      </c>
      <c r="P171" t="s">
        <v>11</v>
      </c>
      <c r="R171" t="s">
        <v>194</v>
      </c>
      <c r="S171" s="17" t="str">
        <f>VLOOKUP(product_questions[[#This Row],[Question]],Questions[],3,0)</f>
        <v>X07.2</v>
      </c>
      <c r="T171" s="17" t="str">
        <f>VLOOKUP(product_questions[[#This Row],[Feature.Part]],Questions[[Feature]:[Req/Opt]],2,0)</f>
        <v>O</v>
      </c>
      <c r="U171" s="19" t="s">
        <v>9</v>
      </c>
      <c r="V171" s="19">
        <f>VLOOKUP(LEFT(product_questions[[#This Row],[Feature.Part]],1),Table5[[Letter]:[Order]],2,0)</f>
        <v>8</v>
      </c>
      <c r="W171" s="18" t="str">
        <f>_xlfn.CONCAT(product_questions[[#This Row],[Product category]]," - ",product_questions[[#This Row],[Question]])</f>
        <v>Specialty Ceilings - Enhanced disclosed ingredients</v>
      </c>
      <c r="X171" s="18" t="str">
        <f>LEFT(_xlfn.XLOOKUP(product_questions[[#This Row],[Product category]],Products[Product Name],Products[CSI],,0),4)</f>
        <v>09 5</v>
      </c>
      <c r="Y171" s="18" t="str">
        <f>_xlfn.XLOOKUP(product_questions[[#This Row],[Product category]],Products[Product Name],Products[CSI],,0)</f>
        <v>09 54 00</v>
      </c>
      <c r="AE171" t="s">
        <v>652</v>
      </c>
      <c r="AF171" t="s">
        <v>870</v>
      </c>
    </row>
    <row r="172" spans="14:32" x14ac:dyDescent="0.2">
      <c r="N172" t="s">
        <v>442</v>
      </c>
      <c r="O172" t="s">
        <v>22</v>
      </c>
      <c r="P172" t="s">
        <v>12</v>
      </c>
      <c r="R172" t="s">
        <v>196</v>
      </c>
      <c r="S172" s="17" t="str">
        <f>VLOOKUP(product_questions[[#This Row],[Question]],Questions[],3,0)</f>
        <v>X07.2</v>
      </c>
      <c r="T172" s="17" t="str">
        <f>VLOOKUP(product_questions[[#This Row],[Feature.Part]],Questions[[Feature]:[Req/Opt]],2,0)</f>
        <v>O</v>
      </c>
      <c r="U172" s="19" t="s">
        <v>9</v>
      </c>
      <c r="V172" s="19">
        <f>VLOOKUP(LEFT(product_questions[[#This Row],[Feature.Part]],1),Table5[[Letter]:[Order]],2,0)</f>
        <v>8</v>
      </c>
      <c r="W172" s="18" t="str">
        <f>_xlfn.CONCAT(product_questions[[#This Row],[Product category]]," - ",product_questions[[#This Row],[Question]])</f>
        <v>Textured Ceilings - Enhanced disclosed ingredients</v>
      </c>
      <c r="X172" s="18" t="str">
        <f>LEFT(_xlfn.XLOOKUP(product_questions[[#This Row],[Product category]],Products[Product Name],Products[CSI],,0),4)</f>
        <v>09 5</v>
      </c>
      <c r="Y172" s="18" t="str">
        <f>_xlfn.XLOOKUP(product_questions[[#This Row],[Product category]],Products[Product Name],Products[CSI],,0)</f>
        <v>09 56 00</v>
      </c>
      <c r="AE172" t="s">
        <v>653</v>
      </c>
      <c r="AF172" t="s">
        <v>871</v>
      </c>
    </row>
    <row r="173" spans="14:32" x14ac:dyDescent="0.2">
      <c r="N173" t="s">
        <v>449</v>
      </c>
      <c r="O173" t="s">
        <v>21</v>
      </c>
      <c r="P173" t="s">
        <v>11</v>
      </c>
      <c r="R173" t="s">
        <v>198</v>
      </c>
      <c r="S173" s="17" t="str">
        <f>VLOOKUP(product_questions[[#This Row],[Question]],Questions[],3,0)</f>
        <v>X07.2</v>
      </c>
      <c r="T173" s="17" t="str">
        <f>VLOOKUP(product_questions[[#This Row],[Feature.Part]],Questions[[Feature]:[Req/Opt]],2,0)</f>
        <v>O</v>
      </c>
      <c r="U173" s="19" t="s">
        <v>9</v>
      </c>
      <c r="V173" s="19">
        <f>VLOOKUP(LEFT(product_questions[[#This Row],[Feature.Part]],1),Table5[[Letter]:[Order]],2,0)</f>
        <v>8</v>
      </c>
      <c r="W173" s="18" t="str">
        <f>_xlfn.CONCAT(product_questions[[#This Row],[Product category]]," - ",product_questions[[#This Row],[Question]])</f>
        <v>Integrated Ceiling Assemblies - Enhanced disclosed ingredients</v>
      </c>
      <c r="X173" s="18" t="str">
        <f>LEFT(_xlfn.XLOOKUP(product_questions[[#This Row],[Product category]],Products[Product Name],Products[CSI],,0),4)</f>
        <v>09 5</v>
      </c>
      <c r="Y173" s="18" t="str">
        <f>_xlfn.XLOOKUP(product_questions[[#This Row],[Product category]],Products[Product Name],Products[CSI],,0)</f>
        <v>09 58 00</v>
      </c>
      <c r="AE173" t="s">
        <v>654</v>
      </c>
      <c r="AF173" t="s">
        <v>872</v>
      </c>
    </row>
    <row r="174" spans="14:32" x14ac:dyDescent="0.2">
      <c r="N174" t="s">
        <v>449</v>
      </c>
      <c r="O174" t="s">
        <v>22</v>
      </c>
      <c r="P174" t="s">
        <v>12</v>
      </c>
      <c r="R174" t="s">
        <v>24</v>
      </c>
      <c r="S174" s="17" t="str">
        <f>VLOOKUP(product_questions[[#This Row],[Question]],Questions[],3,0)</f>
        <v>X07.3</v>
      </c>
      <c r="T174" s="17" t="str">
        <f>VLOOKUP(product_questions[[#This Row],[Feature.Part]],Questions[[Feature]:[Req/Opt]],2,0)</f>
        <v>O</v>
      </c>
      <c r="U174" s="19" t="s">
        <v>276</v>
      </c>
      <c r="V174" s="19">
        <f>VLOOKUP(LEFT(product_questions[[#This Row],[Feature.Part]],1),Table5[[Letter]:[Order]],2,0)</f>
        <v>8</v>
      </c>
      <c r="W174" s="18" t="str">
        <f>_xlfn.CONCAT(product_questions[[#This Row],[Product category]]," - ",product_questions[[#This Row],[Question]])</f>
        <v>Acoustical Ceilings - Third-Party Ingredient Disclosure</v>
      </c>
      <c r="X174" s="18" t="str">
        <f>LEFT(_xlfn.XLOOKUP(product_questions[[#This Row],[Product category]],Products[Product Name],Products[CSI],,0),4)</f>
        <v>09 5</v>
      </c>
      <c r="Y174" s="18" t="str">
        <f>_xlfn.XLOOKUP(product_questions[[#This Row],[Product category]],Products[Product Name],Products[CSI],,0)</f>
        <v>09 51 00</v>
      </c>
      <c r="AE174" t="s">
        <v>655</v>
      </c>
      <c r="AF174" t="s">
        <v>873</v>
      </c>
    </row>
    <row r="175" spans="14:32" x14ac:dyDescent="0.2">
      <c r="N175" t="s">
        <v>923</v>
      </c>
      <c r="O175" t="s">
        <v>464</v>
      </c>
      <c r="P175" t="s">
        <v>11</v>
      </c>
      <c r="R175" t="s">
        <v>194</v>
      </c>
      <c r="S175" s="17" t="str">
        <f>VLOOKUP(product_questions[[#This Row],[Question]],Questions[],3,0)</f>
        <v>X07.3</v>
      </c>
      <c r="T175" s="17" t="str">
        <f>VLOOKUP(product_questions[[#This Row],[Feature.Part]],Questions[[Feature]:[Req/Opt]],2,0)</f>
        <v>O</v>
      </c>
      <c r="U175" s="19" t="s">
        <v>276</v>
      </c>
      <c r="V175" s="19">
        <f>VLOOKUP(LEFT(product_questions[[#This Row],[Feature.Part]],1),Table5[[Letter]:[Order]],2,0)</f>
        <v>8</v>
      </c>
      <c r="W175" s="18" t="str">
        <f>_xlfn.CONCAT(product_questions[[#This Row],[Product category]]," - ",product_questions[[#This Row],[Question]])</f>
        <v>Specialty Ceilings - Third-Party Ingredient Disclosure</v>
      </c>
      <c r="X175" s="18" t="str">
        <f>LEFT(_xlfn.XLOOKUP(product_questions[[#This Row],[Product category]],Products[Product Name],Products[CSI],,0),4)</f>
        <v>09 5</v>
      </c>
      <c r="Y175" s="18" t="str">
        <f>_xlfn.XLOOKUP(product_questions[[#This Row],[Product category]],Products[Product Name],Products[CSI],,0)</f>
        <v>09 54 00</v>
      </c>
      <c r="AE175" t="s">
        <v>472</v>
      </c>
      <c r="AF175" t="s">
        <v>874</v>
      </c>
    </row>
    <row r="176" spans="14:32" x14ac:dyDescent="0.2">
      <c r="N176" t="s">
        <v>923</v>
      </c>
      <c r="O176" t="s">
        <v>927</v>
      </c>
      <c r="P176" t="s">
        <v>11</v>
      </c>
      <c r="R176" t="s">
        <v>196</v>
      </c>
      <c r="S176" s="17" t="str">
        <f>VLOOKUP(product_questions[[#This Row],[Question]],Questions[],3,0)</f>
        <v>X07.3</v>
      </c>
      <c r="T176" s="17" t="str">
        <f>VLOOKUP(product_questions[[#This Row],[Feature.Part]],Questions[[Feature]:[Req/Opt]],2,0)</f>
        <v>O</v>
      </c>
      <c r="U176" s="19" t="s">
        <v>276</v>
      </c>
      <c r="V176" s="19">
        <f>VLOOKUP(LEFT(product_questions[[#This Row],[Feature.Part]],1),Table5[[Letter]:[Order]],2,0)</f>
        <v>8</v>
      </c>
      <c r="W176" s="18" t="str">
        <f>_xlfn.CONCAT(product_questions[[#This Row],[Product category]]," - ",product_questions[[#This Row],[Question]])</f>
        <v>Textured Ceilings - Third-Party Ingredient Disclosure</v>
      </c>
      <c r="X176" s="18" t="str">
        <f>LEFT(_xlfn.XLOOKUP(product_questions[[#This Row],[Product category]],Products[Product Name],Products[CSI],,0),4)</f>
        <v>09 5</v>
      </c>
      <c r="Y176" s="18" t="str">
        <f>_xlfn.XLOOKUP(product_questions[[#This Row],[Product category]],Products[Product Name],Products[CSI],,0)</f>
        <v>09 56 00</v>
      </c>
      <c r="AE176" t="s">
        <v>656</v>
      </c>
      <c r="AF176" t="s">
        <v>875</v>
      </c>
    </row>
    <row r="177" spans="14:32" x14ac:dyDescent="0.2">
      <c r="N177" t="s">
        <v>923</v>
      </c>
      <c r="O177" t="s">
        <v>465</v>
      </c>
      <c r="P177" t="s">
        <v>11</v>
      </c>
      <c r="R177" t="s">
        <v>198</v>
      </c>
      <c r="S177" s="17" t="str">
        <f>VLOOKUP(product_questions[[#This Row],[Question]],Questions[],3,0)</f>
        <v>X07.3</v>
      </c>
      <c r="T177" s="17" t="str">
        <f>VLOOKUP(product_questions[[#This Row],[Feature.Part]],Questions[[Feature]:[Req/Opt]],2,0)</f>
        <v>O</v>
      </c>
      <c r="U177" s="19" t="s">
        <v>276</v>
      </c>
      <c r="V177" s="19">
        <f>VLOOKUP(LEFT(product_questions[[#This Row],[Feature.Part]],1),Table5[[Letter]:[Order]],2,0)</f>
        <v>8</v>
      </c>
      <c r="W177" s="18" t="str">
        <f>_xlfn.CONCAT(product_questions[[#This Row],[Product category]]," - ",product_questions[[#This Row],[Question]])</f>
        <v>Integrated Ceiling Assemblies - Third-Party Ingredient Disclosure</v>
      </c>
      <c r="X177" s="18" t="str">
        <f>LEFT(_xlfn.XLOOKUP(product_questions[[#This Row],[Product category]],Products[Product Name],Products[CSI],,0),4)</f>
        <v>09 5</v>
      </c>
      <c r="Y177" s="18" t="str">
        <f>_xlfn.XLOOKUP(product_questions[[#This Row],[Product category]],Products[Product Name],Products[CSI],,0)</f>
        <v>09 58 00</v>
      </c>
      <c r="AE177" t="s">
        <v>657</v>
      </c>
      <c r="AF177" t="s">
        <v>876</v>
      </c>
    </row>
    <row r="178" spans="14:32" x14ac:dyDescent="0.2">
      <c r="N178" t="s">
        <v>923</v>
      </c>
      <c r="O178" t="s">
        <v>4</v>
      </c>
      <c r="P178" t="s">
        <v>12</v>
      </c>
      <c r="R178" t="s">
        <v>24</v>
      </c>
      <c r="S178" s="17" t="str">
        <f>VLOOKUP(product_questions[[#This Row],[Question]],Questions[],3,0)</f>
        <v>X08.1</v>
      </c>
      <c r="T178" s="17" t="str">
        <f>VLOOKUP(product_questions[[#This Row],[Feature.Part]],Questions[[Feature]:[Req/Opt]],2,0)</f>
        <v>O</v>
      </c>
      <c r="U178" s="19" t="s">
        <v>290</v>
      </c>
      <c r="V178" s="19">
        <f>VLOOKUP(LEFT(product_questions[[#This Row],[Feature.Part]],1),Table5[[Letter]:[Order]],2,0)</f>
        <v>8</v>
      </c>
      <c r="W178" s="18" t="str">
        <f>_xlfn.CONCAT(product_questions[[#This Row],[Product category]]," - ",product_questions[[#This Row],[Question]])</f>
        <v>Acoustical Ceilings - Enhanced Chemical Restrictions - Inventory</v>
      </c>
      <c r="X178" s="18" t="str">
        <f>LEFT(_xlfn.XLOOKUP(product_questions[[#This Row],[Product category]],Products[Product Name],Products[CSI],,0),4)</f>
        <v>09 5</v>
      </c>
      <c r="Y178" s="18" t="str">
        <f>_xlfn.XLOOKUP(product_questions[[#This Row],[Product category]],Products[Product Name],Products[CSI],,0)</f>
        <v>09 51 00</v>
      </c>
      <c r="AE178" t="s">
        <v>658</v>
      </c>
      <c r="AF178" t="s">
        <v>877</v>
      </c>
    </row>
    <row r="179" spans="14:32" x14ac:dyDescent="0.2">
      <c r="N179" t="s">
        <v>924</v>
      </c>
      <c r="O179" t="s">
        <v>926</v>
      </c>
      <c r="P179" t="s">
        <v>11</v>
      </c>
      <c r="R179" t="s">
        <v>194</v>
      </c>
      <c r="S179" s="17" t="str">
        <f>VLOOKUP(product_questions[[#This Row],[Question]],Questions[],3,0)</f>
        <v>X08.1</v>
      </c>
      <c r="T179" s="17" t="str">
        <f>VLOOKUP(product_questions[[#This Row],[Feature.Part]],Questions[[Feature]:[Req/Opt]],2,0)</f>
        <v>O</v>
      </c>
      <c r="U179" s="19" t="s">
        <v>290</v>
      </c>
      <c r="V179" s="19">
        <f>VLOOKUP(LEFT(product_questions[[#This Row],[Feature.Part]],1),Table5[[Letter]:[Order]],2,0)</f>
        <v>8</v>
      </c>
      <c r="W179" s="18" t="str">
        <f>_xlfn.CONCAT(product_questions[[#This Row],[Product category]]," - ",product_questions[[#This Row],[Question]])</f>
        <v>Specialty Ceilings - Enhanced Chemical Restrictions - Inventory</v>
      </c>
      <c r="X179" s="18" t="str">
        <f>LEFT(_xlfn.XLOOKUP(product_questions[[#This Row],[Product category]],Products[Product Name],Products[CSI],,0),4)</f>
        <v>09 5</v>
      </c>
      <c r="Y179" s="18" t="str">
        <f>_xlfn.XLOOKUP(product_questions[[#This Row],[Product category]],Products[Product Name],Products[CSI],,0)</f>
        <v>09 54 00</v>
      </c>
      <c r="AE179" t="s">
        <v>659</v>
      </c>
      <c r="AF179" t="s">
        <v>878</v>
      </c>
    </row>
    <row r="180" spans="14:32" x14ac:dyDescent="0.2">
      <c r="N180" t="s">
        <v>924</v>
      </c>
      <c r="O180" t="s">
        <v>929</v>
      </c>
      <c r="P180" t="s">
        <v>11</v>
      </c>
      <c r="R180" t="s">
        <v>196</v>
      </c>
      <c r="S180" s="17" t="str">
        <f>VLOOKUP(product_questions[[#This Row],[Question]],Questions[],3,0)</f>
        <v>X08.1</v>
      </c>
      <c r="T180" s="17" t="str">
        <f>VLOOKUP(product_questions[[#This Row],[Feature.Part]],Questions[[Feature]:[Req/Opt]],2,0)</f>
        <v>O</v>
      </c>
      <c r="U180" s="19" t="s">
        <v>290</v>
      </c>
      <c r="V180" s="19">
        <f>VLOOKUP(LEFT(product_questions[[#This Row],[Feature.Part]],1),Table5[[Letter]:[Order]],2,0)</f>
        <v>8</v>
      </c>
      <c r="W180" s="18" t="str">
        <f>_xlfn.CONCAT(product_questions[[#This Row],[Product category]]," - ",product_questions[[#This Row],[Question]])</f>
        <v>Textured Ceilings - Enhanced Chemical Restrictions - Inventory</v>
      </c>
      <c r="X180" s="18" t="str">
        <f>LEFT(_xlfn.XLOOKUP(product_questions[[#This Row],[Product category]],Products[Product Name],Products[CSI],,0),4)</f>
        <v>09 5</v>
      </c>
      <c r="Y180" s="18" t="str">
        <f>_xlfn.XLOOKUP(product_questions[[#This Row],[Product category]],Products[Product Name],Products[CSI],,0)</f>
        <v>09 56 00</v>
      </c>
      <c r="AE180" t="s">
        <v>660</v>
      </c>
      <c r="AF180" t="s">
        <v>879</v>
      </c>
    </row>
    <row r="181" spans="14:32" x14ac:dyDescent="0.2">
      <c r="N181" t="s">
        <v>924</v>
      </c>
      <c r="O181" t="s">
        <v>928</v>
      </c>
      <c r="P181" t="s">
        <v>11</v>
      </c>
      <c r="R181" t="s">
        <v>198</v>
      </c>
      <c r="S181" s="17" t="str">
        <f>VLOOKUP(product_questions[[#This Row],[Question]],Questions[],3,0)</f>
        <v>X08.1</v>
      </c>
      <c r="T181" s="17" t="str">
        <f>VLOOKUP(product_questions[[#This Row],[Feature.Part]],Questions[[Feature]:[Req/Opt]],2,0)</f>
        <v>O</v>
      </c>
      <c r="U181" s="19" t="s">
        <v>290</v>
      </c>
      <c r="V181" s="19">
        <f>VLOOKUP(LEFT(product_questions[[#This Row],[Feature.Part]],1),Table5[[Letter]:[Order]],2,0)</f>
        <v>8</v>
      </c>
      <c r="W181" s="18" t="str">
        <f>_xlfn.CONCAT(product_questions[[#This Row],[Product category]]," - ",product_questions[[#This Row],[Question]])</f>
        <v>Integrated Ceiling Assemblies - Enhanced Chemical Restrictions - Inventory</v>
      </c>
      <c r="X181" s="18" t="str">
        <f>LEFT(_xlfn.XLOOKUP(product_questions[[#This Row],[Product category]],Products[Product Name],Products[CSI],,0),4)</f>
        <v>09 5</v>
      </c>
      <c r="Y181" s="18" t="str">
        <f>_xlfn.XLOOKUP(product_questions[[#This Row],[Product category]],Products[Product Name],Products[CSI],,0)</f>
        <v>09 58 00</v>
      </c>
      <c r="AE181" t="s">
        <v>661</v>
      </c>
      <c r="AF181" t="s">
        <v>880</v>
      </c>
    </row>
    <row r="182" spans="14:32" x14ac:dyDescent="0.2">
      <c r="N182" t="s">
        <v>924</v>
      </c>
      <c r="O182" t="s">
        <v>4</v>
      </c>
      <c r="P182" t="s">
        <v>12</v>
      </c>
      <c r="R182" t="s">
        <v>24</v>
      </c>
      <c r="S182" s="17" t="str">
        <f>VLOOKUP(product_questions[[#This Row],[Question]],Questions[],3,0)</f>
        <v>X08.1</v>
      </c>
      <c r="T182" s="17" t="str">
        <f>VLOOKUP(product_questions[[#This Row],[Feature.Part]],Questions[[Feature]:[Req/Opt]],2,0)</f>
        <v>O</v>
      </c>
      <c r="U182" s="19" t="s">
        <v>291</v>
      </c>
      <c r="V182" s="19">
        <f>VLOOKUP(LEFT(product_questions[[#This Row],[Feature.Part]],1),Table5[[Letter]:[Order]],2,0)</f>
        <v>8</v>
      </c>
      <c r="W182" s="18" t="str">
        <f>_xlfn.CONCAT(product_questions[[#This Row],[Product category]]," - ",product_questions[[#This Row],[Question]])</f>
        <v>Acoustical Ceilings - Enhanced Chemical Restriction - Targets</v>
      </c>
      <c r="X182" s="18" t="str">
        <f>LEFT(_xlfn.XLOOKUP(product_questions[[#This Row],[Product category]],Products[Product Name],Products[CSI],,0),4)</f>
        <v>09 5</v>
      </c>
      <c r="Y182" s="18" t="str">
        <f>_xlfn.XLOOKUP(product_questions[[#This Row],[Product category]],Products[Product Name],Products[CSI],,0)</f>
        <v>09 51 00</v>
      </c>
      <c r="AE182" t="s">
        <v>662</v>
      </c>
      <c r="AF182" t="s">
        <v>881</v>
      </c>
    </row>
    <row r="183" spans="14:32" x14ac:dyDescent="0.2">
      <c r="N183" t="s">
        <v>934</v>
      </c>
      <c r="O183" t="s">
        <v>21</v>
      </c>
      <c r="P183" t="s">
        <v>11</v>
      </c>
      <c r="R183" t="s">
        <v>194</v>
      </c>
      <c r="S183" s="17" t="str">
        <f>VLOOKUP(product_questions[[#This Row],[Question]],Questions[],3,0)</f>
        <v>X08.1</v>
      </c>
      <c r="T183" s="17" t="str">
        <f>VLOOKUP(product_questions[[#This Row],[Feature.Part]],Questions[[Feature]:[Req/Opt]],2,0)</f>
        <v>O</v>
      </c>
      <c r="U183" s="19" t="s">
        <v>291</v>
      </c>
      <c r="V183" s="19">
        <f>VLOOKUP(LEFT(product_questions[[#This Row],[Feature.Part]],1),Table5[[Letter]:[Order]],2,0)</f>
        <v>8</v>
      </c>
      <c r="W183" s="18" t="str">
        <f>_xlfn.CONCAT(product_questions[[#This Row],[Product category]]," - ",product_questions[[#This Row],[Question]])</f>
        <v>Specialty Ceilings - Enhanced Chemical Restriction - Targets</v>
      </c>
      <c r="X183" s="18" t="str">
        <f>LEFT(_xlfn.XLOOKUP(product_questions[[#This Row],[Product category]],Products[Product Name],Products[CSI],,0),4)</f>
        <v>09 5</v>
      </c>
      <c r="Y183" s="18" t="str">
        <f>_xlfn.XLOOKUP(product_questions[[#This Row],[Product category]],Products[Product Name],Products[CSI],,0)</f>
        <v>09 54 00</v>
      </c>
      <c r="AE183" t="s">
        <v>663</v>
      </c>
      <c r="AF183" t="s">
        <v>882</v>
      </c>
    </row>
    <row r="184" spans="14:32" x14ac:dyDescent="0.2">
      <c r="N184" t="s">
        <v>934</v>
      </c>
      <c r="O184" t="s">
        <v>22</v>
      </c>
      <c r="P184" t="s">
        <v>12</v>
      </c>
      <c r="R184" t="s">
        <v>196</v>
      </c>
      <c r="S184" s="17" t="str">
        <f>VLOOKUP(product_questions[[#This Row],[Question]],Questions[],3,0)</f>
        <v>X08.1</v>
      </c>
      <c r="T184" s="17" t="str">
        <f>VLOOKUP(product_questions[[#This Row],[Feature.Part]],Questions[[Feature]:[Req/Opt]],2,0)</f>
        <v>O</v>
      </c>
      <c r="U184" s="19" t="s">
        <v>291</v>
      </c>
      <c r="V184" s="19">
        <f>VLOOKUP(LEFT(product_questions[[#This Row],[Feature.Part]],1),Table5[[Letter]:[Order]],2,0)</f>
        <v>8</v>
      </c>
      <c r="W184" s="18" t="str">
        <f>_xlfn.CONCAT(product_questions[[#This Row],[Product category]]," - ",product_questions[[#This Row],[Question]])</f>
        <v>Textured Ceilings - Enhanced Chemical Restriction - Targets</v>
      </c>
      <c r="X184" s="18" t="str">
        <f>LEFT(_xlfn.XLOOKUP(product_questions[[#This Row],[Product category]],Products[Product Name],Products[CSI],,0),4)</f>
        <v>09 5</v>
      </c>
      <c r="Y184" s="18" t="str">
        <f>_xlfn.XLOOKUP(product_questions[[#This Row],[Product category]],Products[Product Name],Products[CSI],,0)</f>
        <v>09 56 00</v>
      </c>
      <c r="AE184" t="s">
        <v>664</v>
      </c>
      <c r="AF184" t="s">
        <v>883</v>
      </c>
    </row>
    <row r="185" spans="14:32" x14ac:dyDescent="0.2">
      <c r="R185" t="s">
        <v>198</v>
      </c>
      <c r="S185" s="17" t="str">
        <f>VLOOKUP(product_questions[[#This Row],[Question]],Questions[],3,0)</f>
        <v>X08.1</v>
      </c>
      <c r="T185" s="17" t="str">
        <f>VLOOKUP(product_questions[[#This Row],[Feature.Part]],Questions[[Feature]:[Req/Opt]],2,0)</f>
        <v>O</v>
      </c>
      <c r="U185" s="19" t="s">
        <v>291</v>
      </c>
      <c r="V185" s="19">
        <f>VLOOKUP(LEFT(product_questions[[#This Row],[Feature.Part]],1),Table5[[Letter]:[Order]],2,0)</f>
        <v>8</v>
      </c>
      <c r="W185" s="18" t="str">
        <f>_xlfn.CONCAT(product_questions[[#This Row],[Product category]]," - ",product_questions[[#This Row],[Question]])</f>
        <v>Integrated Ceiling Assemblies - Enhanced Chemical Restriction - Targets</v>
      </c>
      <c r="X185" s="18" t="str">
        <f>LEFT(_xlfn.XLOOKUP(product_questions[[#This Row],[Product category]],Products[Product Name],Products[CSI],,0),4)</f>
        <v>09 5</v>
      </c>
      <c r="Y185" s="18" t="str">
        <f>_xlfn.XLOOKUP(product_questions[[#This Row],[Product category]],Products[Product Name],Products[CSI],,0)</f>
        <v>09 58 00</v>
      </c>
      <c r="AE185" t="s">
        <v>665</v>
      </c>
      <c r="AF185" t="s">
        <v>884</v>
      </c>
    </row>
    <row r="186" spans="14:32" x14ac:dyDescent="0.2">
      <c r="R186" t="s">
        <v>24</v>
      </c>
      <c r="S186" s="17" t="str">
        <f>VLOOKUP(product_questions[[#This Row],[Question]],Questions[],3,0)</f>
        <v>X08.2</v>
      </c>
      <c r="T186" s="17" t="str">
        <f>VLOOKUP(product_questions[[#This Row],[Feature.Part]],Questions[[Feature]:[Req/Opt]],2,0)</f>
        <v>O</v>
      </c>
      <c r="U186" s="19" t="s">
        <v>289</v>
      </c>
      <c r="V186" s="19">
        <f>VLOOKUP(LEFT(product_questions[[#This Row],[Feature.Part]],1),Table5[[Letter]:[Order]],2,0)</f>
        <v>8</v>
      </c>
      <c r="W186" s="18" t="str">
        <f>_xlfn.CONCAT(product_questions[[#This Row],[Product category]]," - ",product_questions[[#This Row],[Question]])</f>
        <v>Acoustical Ceilings - Optimized Products</v>
      </c>
      <c r="X186" s="18" t="str">
        <f>LEFT(_xlfn.XLOOKUP(product_questions[[#This Row],[Product category]],Products[Product Name],Products[CSI],,0),4)</f>
        <v>09 5</v>
      </c>
      <c r="Y186" s="18" t="str">
        <f>_xlfn.XLOOKUP(product_questions[[#This Row],[Product category]],Products[Product Name],Products[CSI],,0)</f>
        <v>09 51 00</v>
      </c>
      <c r="AE186" t="s">
        <v>666</v>
      </c>
      <c r="AF186" t="s">
        <v>885</v>
      </c>
    </row>
    <row r="187" spans="14:32" x14ac:dyDescent="0.2">
      <c r="R187" t="s">
        <v>194</v>
      </c>
      <c r="S187" s="17" t="str">
        <f>VLOOKUP(product_questions[[#This Row],[Question]],Questions[],3,0)</f>
        <v>X08.2</v>
      </c>
      <c r="T187" s="17" t="str">
        <f>VLOOKUP(product_questions[[#This Row],[Feature.Part]],Questions[[Feature]:[Req/Opt]],2,0)</f>
        <v>O</v>
      </c>
      <c r="U187" s="19" t="s">
        <v>289</v>
      </c>
      <c r="V187" s="19">
        <f>VLOOKUP(LEFT(product_questions[[#This Row],[Feature.Part]],1),Table5[[Letter]:[Order]],2,0)</f>
        <v>8</v>
      </c>
      <c r="W187" s="18" t="str">
        <f>_xlfn.CONCAT(product_questions[[#This Row],[Product category]]," - ",product_questions[[#This Row],[Question]])</f>
        <v>Specialty Ceilings - Optimized Products</v>
      </c>
      <c r="X187" s="18" t="str">
        <f>LEFT(_xlfn.XLOOKUP(product_questions[[#This Row],[Product category]],Products[Product Name],Products[CSI],,0),4)</f>
        <v>09 5</v>
      </c>
      <c r="Y187" s="18" t="str">
        <f>_xlfn.XLOOKUP(product_questions[[#This Row],[Product category]],Products[Product Name],Products[CSI],,0)</f>
        <v>09 54 00</v>
      </c>
      <c r="AE187" t="s">
        <v>667</v>
      </c>
      <c r="AF187" t="s">
        <v>886</v>
      </c>
    </row>
    <row r="188" spans="14:32" x14ac:dyDescent="0.2">
      <c r="R188" t="s">
        <v>196</v>
      </c>
      <c r="S188" s="17" t="str">
        <f>VLOOKUP(product_questions[[#This Row],[Question]],Questions[],3,0)</f>
        <v>X08.2</v>
      </c>
      <c r="T188" s="17" t="str">
        <f>VLOOKUP(product_questions[[#This Row],[Feature.Part]],Questions[[Feature]:[Req/Opt]],2,0)</f>
        <v>O</v>
      </c>
      <c r="U188" s="19" t="s">
        <v>289</v>
      </c>
      <c r="V188" s="19">
        <f>VLOOKUP(LEFT(product_questions[[#This Row],[Feature.Part]],1),Table5[[Letter]:[Order]],2,0)</f>
        <v>8</v>
      </c>
      <c r="W188" s="18" t="str">
        <f>_xlfn.CONCAT(product_questions[[#This Row],[Product category]]," - ",product_questions[[#This Row],[Question]])</f>
        <v>Textured Ceilings - Optimized Products</v>
      </c>
      <c r="X188" s="18" t="str">
        <f>LEFT(_xlfn.XLOOKUP(product_questions[[#This Row],[Product category]],Products[Product Name],Products[CSI],,0),4)</f>
        <v>09 5</v>
      </c>
      <c r="Y188" s="18" t="str">
        <f>_xlfn.XLOOKUP(product_questions[[#This Row],[Product category]],Products[Product Name],Products[CSI],,0)</f>
        <v>09 56 00</v>
      </c>
      <c r="AE188" t="s">
        <v>668</v>
      </c>
      <c r="AF188" t="s">
        <v>887</v>
      </c>
    </row>
    <row r="189" spans="14:32" x14ac:dyDescent="0.2">
      <c r="R189" t="s">
        <v>198</v>
      </c>
      <c r="S189" s="17" t="str">
        <f>VLOOKUP(product_questions[[#This Row],[Question]],Questions[],3,0)</f>
        <v>X08.2</v>
      </c>
      <c r="T189" s="17" t="str">
        <f>VLOOKUP(product_questions[[#This Row],[Feature.Part]],Questions[[Feature]:[Req/Opt]],2,0)</f>
        <v>O</v>
      </c>
      <c r="U189" s="19" t="s">
        <v>289</v>
      </c>
      <c r="V189" s="19">
        <f>VLOOKUP(LEFT(product_questions[[#This Row],[Feature.Part]],1),Table5[[Letter]:[Order]],2,0)</f>
        <v>8</v>
      </c>
      <c r="W189" s="18" t="str">
        <f>_xlfn.CONCAT(product_questions[[#This Row],[Product category]]," - ",product_questions[[#This Row],[Question]])</f>
        <v>Integrated Ceiling Assemblies - Optimized Products</v>
      </c>
      <c r="X189" s="18" t="str">
        <f>LEFT(_xlfn.XLOOKUP(product_questions[[#This Row],[Product category]],Products[Product Name],Products[CSI],,0),4)</f>
        <v>09 5</v>
      </c>
      <c r="Y189" s="18" t="str">
        <f>_xlfn.XLOOKUP(product_questions[[#This Row],[Product category]],Products[Product Name],Products[CSI],,0)</f>
        <v>09 58 00</v>
      </c>
      <c r="AE189" t="s">
        <v>294</v>
      </c>
      <c r="AF189" t="s">
        <v>888</v>
      </c>
    </row>
    <row r="190" spans="14:32" x14ac:dyDescent="0.2">
      <c r="R190" s="19" t="s">
        <v>169</v>
      </c>
      <c r="S190" s="17" t="str">
        <f>VLOOKUP(product_questions[[#This Row],[Question]],Questions[],3,0)</f>
        <v>X05.2</v>
      </c>
      <c r="T190" s="17" t="str">
        <f>VLOOKUP(product_questions[[#This Row],[Feature.Part]],Questions[[Feature]:[Req/Opt]],2,0)</f>
        <v>O</v>
      </c>
      <c r="U190" s="19" t="s">
        <v>182</v>
      </c>
      <c r="V190" s="19">
        <f>VLOOKUP(LEFT(product_questions[[#This Row],[Feature.Part]],1),Table5[[Letter]:[Order]],2,0)</f>
        <v>8</v>
      </c>
      <c r="W190" s="18" t="str">
        <f>_xlfn.CONCAT(product_questions[[#This Row],[Product category]]," - ",product_questions[[#This Row],[Question]])</f>
        <v>Specialty Flooring - Halogenated flame retardants</v>
      </c>
      <c r="X190" s="18" t="str">
        <f>LEFT(_xlfn.XLOOKUP(product_questions[[#This Row],[Product category]],Products[Product Name],Products[CSI],,0),4)</f>
        <v>09 6</v>
      </c>
      <c r="Y190" s="18" t="str">
        <f>_xlfn.XLOOKUP(product_questions[[#This Row],[Product category]],Products[Product Name],Products[CSI],,0)</f>
        <v>09 62 00</v>
      </c>
      <c r="AE190" t="s">
        <v>669</v>
      </c>
      <c r="AF190" t="s">
        <v>889</v>
      </c>
    </row>
    <row r="191" spans="14:32" x14ac:dyDescent="0.2">
      <c r="R191" s="19" t="s">
        <v>170</v>
      </c>
      <c r="S191" s="17" t="str">
        <f>VLOOKUP(product_questions[[#This Row],[Question]],Questions[],3,0)</f>
        <v>X05.2</v>
      </c>
      <c r="T191" s="17" t="str">
        <f>VLOOKUP(product_questions[[#This Row],[Feature.Part]],Questions[[Feature]:[Req/Opt]],2,0)</f>
        <v>O</v>
      </c>
      <c r="U191" s="19" t="s">
        <v>182</v>
      </c>
      <c r="V191" s="19">
        <f>VLOOKUP(LEFT(product_questions[[#This Row],[Feature.Part]],1),Table5[[Letter]:[Order]],2,0)</f>
        <v>8</v>
      </c>
      <c r="W191" s="18" t="str">
        <f>_xlfn.CONCAT(product_questions[[#This Row],[Product category]]," - ",product_questions[[#This Row],[Question]])</f>
        <v>Masonry Flooring - Halogenated flame retardants</v>
      </c>
      <c r="X191" s="18" t="str">
        <f>LEFT(_xlfn.XLOOKUP(product_questions[[#This Row],[Product category]],Products[Product Name],Products[CSI],,0),4)</f>
        <v>09 6</v>
      </c>
      <c r="Y191" s="18" t="str">
        <f>_xlfn.XLOOKUP(product_questions[[#This Row],[Product category]],Products[Product Name],Products[CSI],,0)</f>
        <v>09 63 00</v>
      </c>
      <c r="AE191" t="s">
        <v>670</v>
      </c>
      <c r="AF191" t="s">
        <v>890</v>
      </c>
    </row>
    <row r="192" spans="14:32" x14ac:dyDescent="0.2">
      <c r="R192" s="19" t="s">
        <v>173</v>
      </c>
      <c r="S192" s="17" t="str">
        <f>VLOOKUP(product_questions[[#This Row],[Question]],Questions[],3,0)</f>
        <v>X05.2</v>
      </c>
      <c r="T192" s="17" t="str">
        <f>VLOOKUP(product_questions[[#This Row],[Feature.Part]],Questions[[Feature]:[Req/Opt]],2,0)</f>
        <v>O</v>
      </c>
      <c r="U192" s="19" t="s">
        <v>182</v>
      </c>
      <c r="V192" s="19">
        <f>VLOOKUP(LEFT(product_questions[[#This Row],[Feature.Part]],1),Table5[[Letter]:[Order]],2,0)</f>
        <v>8</v>
      </c>
      <c r="W192" s="18" t="str">
        <f>_xlfn.CONCAT(product_questions[[#This Row],[Product category]]," - ",product_questions[[#This Row],[Question]])</f>
        <v>Wood Flooring - Halogenated flame retardants</v>
      </c>
      <c r="X192" s="18" t="str">
        <f>LEFT(_xlfn.XLOOKUP(product_questions[[#This Row],[Product category]],Products[Product Name],Products[CSI],,0),4)</f>
        <v>09 6</v>
      </c>
      <c r="Y192" s="18" t="str">
        <f>_xlfn.XLOOKUP(product_questions[[#This Row],[Product category]],Products[Product Name],Products[CSI],,0)</f>
        <v>09 64 00</v>
      </c>
      <c r="AE192" t="s">
        <v>671</v>
      </c>
      <c r="AF192" t="s">
        <v>891</v>
      </c>
    </row>
    <row r="193" spans="18:32" x14ac:dyDescent="0.2">
      <c r="R193" s="19" t="s">
        <v>175</v>
      </c>
      <c r="S193" s="17" t="str">
        <f>VLOOKUP(product_questions[[#This Row],[Question]],Questions[],3,0)</f>
        <v>X05.2</v>
      </c>
      <c r="T193" s="17" t="str">
        <f>VLOOKUP(product_questions[[#This Row],[Feature.Part]],Questions[[Feature]:[Req/Opt]],2,0)</f>
        <v>O</v>
      </c>
      <c r="U193" s="19" t="s">
        <v>182</v>
      </c>
      <c r="V193" s="19">
        <f>VLOOKUP(LEFT(product_questions[[#This Row],[Feature.Part]],1),Table5[[Letter]:[Order]],2,0)</f>
        <v>8</v>
      </c>
      <c r="W193" s="18" t="str">
        <f>_xlfn.CONCAT(product_questions[[#This Row],[Product category]]," - ",product_questions[[#This Row],[Question]])</f>
        <v>Resilient Flooring - Halogenated flame retardants</v>
      </c>
      <c r="X193" s="18" t="str">
        <f>LEFT(_xlfn.XLOOKUP(product_questions[[#This Row],[Product category]],Products[Product Name],Products[CSI],,0),4)</f>
        <v>09 6</v>
      </c>
      <c r="Y193" s="18" t="str">
        <f>_xlfn.XLOOKUP(product_questions[[#This Row],[Product category]],Products[Product Name],Products[CSI],,0)</f>
        <v>09 65 00</v>
      </c>
      <c r="AE193" t="s">
        <v>672</v>
      </c>
      <c r="AF193" t="s">
        <v>892</v>
      </c>
    </row>
    <row r="194" spans="18:32" x14ac:dyDescent="0.2">
      <c r="R194" s="19" t="s">
        <v>177</v>
      </c>
      <c r="S194" s="17" t="str">
        <f>VLOOKUP(product_questions[[#This Row],[Question]],Questions[],3,0)</f>
        <v>X05.2</v>
      </c>
      <c r="T194" s="17" t="str">
        <f>VLOOKUP(product_questions[[#This Row],[Feature.Part]],Questions[[Feature]:[Req/Opt]],2,0)</f>
        <v>O</v>
      </c>
      <c r="U194" s="19" t="s">
        <v>182</v>
      </c>
      <c r="V194" s="19">
        <f>VLOOKUP(LEFT(product_questions[[#This Row],[Feature.Part]],1),Table5[[Letter]:[Order]],2,0)</f>
        <v>8</v>
      </c>
      <c r="W194" s="18" t="str">
        <f>_xlfn.CONCAT(product_questions[[#This Row],[Product category]]," - ",product_questions[[#This Row],[Question]])</f>
        <v>Terrazzo Flooring - Halogenated flame retardants</v>
      </c>
      <c r="X194" s="18" t="str">
        <f>LEFT(_xlfn.XLOOKUP(product_questions[[#This Row],[Product category]],Products[Product Name],Products[CSI],,0),4)</f>
        <v>09 6</v>
      </c>
      <c r="Y194" s="18" t="str">
        <f>_xlfn.XLOOKUP(product_questions[[#This Row],[Product category]],Products[Product Name],Products[CSI],,0)</f>
        <v>09 66 00</v>
      </c>
      <c r="AE194" t="s">
        <v>673</v>
      </c>
      <c r="AF194" t="s">
        <v>893</v>
      </c>
    </row>
    <row r="195" spans="18:32" x14ac:dyDescent="0.2">
      <c r="R195" s="19" t="s">
        <v>178</v>
      </c>
      <c r="S195" s="17" t="str">
        <f>VLOOKUP(product_questions[[#This Row],[Question]],Questions[],3,0)</f>
        <v>X05.2</v>
      </c>
      <c r="T195" s="17" t="str">
        <f>VLOOKUP(product_questions[[#This Row],[Feature.Part]],Questions[[Feature]:[Req/Opt]],2,0)</f>
        <v>O</v>
      </c>
      <c r="U195" s="19" t="s">
        <v>182</v>
      </c>
      <c r="V195" s="19">
        <f>VLOOKUP(LEFT(product_questions[[#This Row],[Feature.Part]],1),Table5[[Letter]:[Order]],2,0)</f>
        <v>8</v>
      </c>
      <c r="W195" s="18" t="str">
        <f>_xlfn.CONCAT(product_questions[[#This Row],[Product category]]," - ",product_questions[[#This Row],[Question]])</f>
        <v>Fluid-Applied Flooring - Halogenated flame retardants</v>
      </c>
      <c r="X195" s="18" t="str">
        <f>LEFT(_xlfn.XLOOKUP(product_questions[[#This Row],[Product category]],Products[Product Name],Products[CSI],,0),4)</f>
        <v>09 6</v>
      </c>
      <c r="Y195" s="18" t="str">
        <f>_xlfn.XLOOKUP(product_questions[[#This Row],[Product category]],Products[Product Name],Products[CSI],,0)</f>
        <v>09 67 00</v>
      </c>
      <c r="AE195" t="s">
        <v>674</v>
      </c>
      <c r="AF195" t="s">
        <v>894</v>
      </c>
    </row>
    <row r="196" spans="18:32" x14ac:dyDescent="0.2">
      <c r="R196" s="19" t="s">
        <v>181</v>
      </c>
      <c r="S196" s="17" t="str">
        <f>VLOOKUP(product_questions[[#This Row],[Question]],Questions[],3,0)</f>
        <v>X05.2</v>
      </c>
      <c r="T196" s="17" t="str">
        <f>VLOOKUP(product_questions[[#This Row],[Feature.Part]],Questions[[Feature]:[Req/Opt]],2,0)</f>
        <v>O</v>
      </c>
      <c r="U196" s="19" t="s">
        <v>182</v>
      </c>
      <c r="V196" s="19">
        <f>VLOOKUP(LEFT(product_questions[[#This Row],[Feature.Part]],1),Table5[[Letter]:[Order]],2,0)</f>
        <v>8</v>
      </c>
      <c r="W196" s="18" t="str">
        <f>_xlfn.CONCAT(product_questions[[#This Row],[Product category]]," - ",product_questions[[#This Row],[Question]])</f>
        <v>Carpeting - Halogenated flame retardants</v>
      </c>
      <c r="X196" s="18" t="str">
        <f>LEFT(_xlfn.XLOOKUP(product_questions[[#This Row],[Product category]],Products[Product Name],Products[CSI],,0),4)</f>
        <v>09 6</v>
      </c>
      <c r="Y196" s="18" t="str">
        <f>_xlfn.XLOOKUP(product_questions[[#This Row],[Product category]],Products[Product Name],Products[CSI],,0)</f>
        <v>09 68 00</v>
      </c>
      <c r="AE196" t="s">
        <v>675</v>
      </c>
      <c r="AF196" t="s">
        <v>895</v>
      </c>
    </row>
    <row r="197" spans="18:32" x14ac:dyDescent="0.2">
      <c r="R197" s="19" t="s">
        <v>169</v>
      </c>
      <c r="S197" s="17" t="str">
        <f>VLOOKUP(product_questions[[#This Row],[Question]],Questions[],3,0)</f>
        <v>X05.2</v>
      </c>
      <c r="T197" s="17" t="str">
        <f>VLOOKUP(product_questions[[#This Row],[Feature.Part]],Questions[[Feature]:[Req/Opt]],2,0)</f>
        <v>O</v>
      </c>
      <c r="U197" s="19" t="s">
        <v>185</v>
      </c>
      <c r="V197" s="19">
        <f>VLOOKUP(LEFT(product_questions[[#This Row],[Feature.Part]],1),Table5[[Letter]:[Order]],2,0)</f>
        <v>8</v>
      </c>
      <c r="W197" s="18" t="str">
        <f>_xlfn.CONCAT(product_questions[[#This Row],[Product category]]," - ",product_questions[[#This Row],[Question]])</f>
        <v>Specialty Flooring - Per- and polyfluoroalkyl substances</v>
      </c>
      <c r="X197" s="18" t="str">
        <f>LEFT(_xlfn.XLOOKUP(product_questions[[#This Row],[Product category]],Products[Product Name],Products[CSI],,0),4)</f>
        <v>09 6</v>
      </c>
      <c r="Y197" s="18" t="str">
        <f>_xlfn.XLOOKUP(product_questions[[#This Row],[Product category]],Products[Product Name],Products[CSI],,0)</f>
        <v>09 62 00</v>
      </c>
      <c r="AE197" t="s">
        <v>299</v>
      </c>
      <c r="AF197" t="s">
        <v>896</v>
      </c>
    </row>
    <row r="198" spans="18:32" x14ac:dyDescent="0.2">
      <c r="R198" s="19" t="s">
        <v>170</v>
      </c>
      <c r="S198" s="17" t="str">
        <f>VLOOKUP(product_questions[[#This Row],[Question]],Questions[],3,0)</f>
        <v>X05.2</v>
      </c>
      <c r="T198" s="17" t="str">
        <f>VLOOKUP(product_questions[[#This Row],[Feature.Part]],Questions[[Feature]:[Req/Opt]],2,0)</f>
        <v>O</v>
      </c>
      <c r="U198" s="19" t="s">
        <v>185</v>
      </c>
      <c r="V198" s="19">
        <f>VLOOKUP(LEFT(product_questions[[#This Row],[Feature.Part]],1),Table5[[Letter]:[Order]],2,0)</f>
        <v>8</v>
      </c>
      <c r="W198" s="18" t="str">
        <f>_xlfn.CONCAT(product_questions[[#This Row],[Product category]]," - ",product_questions[[#This Row],[Question]])</f>
        <v>Masonry Flooring - Per- and polyfluoroalkyl substances</v>
      </c>
      <c r="X198" s="18" t="str">
        <f>LEFT(_xlfn.XLOOKUP(product_questions[[#This Row],[Product category]],Products[Product Name],Products[CSI],,0),4)</f>
        <v>09 6</v>
      </c>
      <c r="Y198" s="18" t="str">
        <f>_xlfn.XLOOKUP(product_questions[[#This Row],[Product category]],Products[Product Name],Products[CSI],,0)</f>
        <v>09 63 00</v>
      </c>
      <c r="AE198" t="s">
        <v>676</v>
      </c>
      <c r="AF198" t="s">
        <v>897</v>
      </c>
    </row>
    <row r="199" spans="18:32" x14ac:dyDescent="0.2">
      <c r="R199" s="19" t="s">
        <v>173</v>
      </c>
      <c r="S199" s="17" t="str">
        <f>VLOOKUP(product_questions[[#This Row],[Question]],Questions[],3,0)</f>
        <v>X05.2</v>
      </c>
      <c r="T199" s="17" t="str">
        <f>VLOOKUP(product_questions[[#This Row],[Feature.Part]],Questions[[Feature]:[Req/Opt]],2,0)</f>
        <v>O</v>
      </c>
      <c r="U199" s="19" t="s">
        <v>185</v>
      </c>
      <c r="V199" s="19">
        <f>VLOOKUP(LEFT(product_questions[[#This Row],[Feature.Part]],1),Table5[[Letter]:[Order]],2,0)</f>
        <v>8</v>
      </c>
      <c r="W199" s="18" t="str">
        <f>_xlfn.CONCAT(product_questions[[#This Row],[Product category]]," - ",product_questions[[#This Row],[Question]])</f>
        <v>Wood Flooring - Per- and polyfluoroalkyl substances</v>
      </c>
      <c r="X199" s="18" t="str">
        <f>LEFT(_xlfn.XLOOKUP(product_questions[[#This Row],[Product category]],Products[Product Name],Products[CSI],,0),4)</f>
        <v>09 6</v>
      </c>
      <c r="Y199" s="18" t="str">
        <f>_xlfn.XLOOKUP(product_questions[[#This Row],[Product category]],Products[Product Name],Products[CSI],,0)</f>
        <v>09 64 00</v>
      </c>
      <c r="AE199" t="s">
        <v>677</v>
      </c>
      <c r="AF199" t="s">
        <v>898</v>
      </c>
    </row>
    <row r="200" spans="18:32" x14ac:dyDescent="0.2">
      <c r="R200" s="19" t="s">
        <v>175</v>
      </c>
      <c r="S200" s="17" t="str">
        <f>VLOOKUP(product_questions[[#This Row],[Question]],Questions[],3,0)</f>
        <v>X05.2</v>
      </c>
      <c r="T200" s="17" t="str">
        <f>VLOOKUP(product_questions[[#This Row],[Feature.Part]],Questions[[Feature]:[Req/Opt]],2,0)</f>
        <v>O</v>
      </c>
      <c r="U200" s="19" t="s">
        <v>185</v>
      </c>
      <c r="V200" s="19">
        <f>VLOOKUP(LEFT(product_questions[[#This Row],[Feature.Part]],1),Table5[[Letter]:[Order]],2,0)</f>
        <v>8</v>
      </c>
      <c r="W200" s="18" t="str">
        <f>_xlfn.CONCAT(product_questions[[#This Row],[Product category]]," - ",product_questions[[#This Row],[Question]])</f>
        <v>Resilient Flooring - Per- and polyfluoroalkyl substances</v>
      </c>
      <c r="X200" s="18" t="str">
        <f>LEFT(_xlfn.XLOOKUP(product_questions[[#This Row],[Product category]],Products[Product Name],Products[CSI],,0),4)</f>
        <v>09 6</v>
      </c>
      <c r="Y200" s="18" t="str">
        <f>_xlfn.XLOOKUP(product_questions[[#This Row],[Product category]],Products[Product Name],Products[CSI],,0)</f>
        <v>09 65 00</v>
      </c>
      <c r="AE200" t="s">
        <v>678</v>
      </c>
      <c r="AF200" t="s">
        <v>899</v>
      </c>
    </row>
    <row r="201" spans="18:32" x14ac:dyDescent="0.2">
      <c r="R201" s="19" t="s">
        <v>177</v>
      </c>
      <c r="S201" s="17" t="str">
        <f>VLOOKUP(product_questions[[#This Row],[Question]],Questions[],3,0)</f>
        <v>X05.2</v>
      </c>
      <c r="T201" s="17" t="str">
        <f>VLOOKUP(product_questions[[#This Row],[Feature.Part]],Questions[[Feature]:[Req/Opt]],2,0)</f>
        <v>O</v>
      </c>
      <c r="U201" s="19" t="s">
        <v>185</v>
      </c>
      <c r="V201" s="19">
        <f>VLOOKUP(LEFT(product_questions[[#This Row],[Feature.Part]],1),Table5[[Letter]:[Order]],2,0)</f>
        <v>8</v>
      </c>
      <c r="W201" s="18" t="str">
        <f>_xlfn.CONCAT(product_questions[[#This Row],[Product category]]," - ",product_questions[[#This Row],[Question]])</f>
        <v>Terrazzo Flooring - Per- and polyfluoroalkyl substances</v>
      </c>
      <c r="X201" s="18" t="str">
        <f>LEFT(_xlfn.XLOOKUP(product_questions[[#This Row],[Product category]],Products[Product Name],Products[CSI],,0),4)</f>
        <v>09 6</v>
      </c>
      <c r="Y201" s="18" t="str">
        <f>_xlfn.XLOOKUP(product_questions[[#This Row],[Product category]],Products[Product Name],Products[CSI],,0)</f>
        <v>09 66 00</v>
      </c>
      <c r="AE201" t="s">
        <v>679</v>
      </c>
      <c r="AF201" t="s">
        <v>900</v>
      </c>
    </row>
    <row r="202" spans="18:32" x14ac:dyDescent="0.2">
      <c r="R202" s="19" t="s">
        <v>178</v>
      </c>
      <c r="S202" s="17" t="str">
        <f>VLOOKUP(product_questions[[#This Row],[Question]],Questions[],3,0)</f>
        <v>X05.2</v>
      </c>
      <c r="T202" s="17" t="str">
        <f>VLOOKUP(product_questions[[#This Row],[Feature.Part]],Questions[[Feature]:[Req/Opt]],2,0)</f>
        <v>O</v>
      </c>
      <c r="U202" s="19" t="s">
        <v>185</v>
      </c>
      <c r="V202" s="19">
        <f>VLOOKUP(LEFT(product_questions[[#This Row],[Feature.Part]],1),Table5[[Letter]:[Order]],2,0)</f>
        <v>8</v>
      </c>
      <c r="W202" s="18" t="str">
        <f>_xlfn.CONCAT(product_questions[[#This Row],[Product category]]," - ",product_questions[[#This Row],[Question]])</f>
        <v>Fluid-Applied Flooring - Per- and polyfluoroalkyl substances</v>
      </c>
      <c r="X202" s="18" t="str">
        <f>LEFT(_xlfn.XLOOKUP(product_questions[[#This Row],[Product category]],Products[Product Name],Products[CSI],,0),4)</f>
        <v>09 6</v>
      </c>
      <c r="Y202" s="18" t="str">
        <f>_xlfn.XLOOKUP(product_questions[[#This Row],[Product category]],Products[Product Name],Products[CSI],,0)</f>
        <v>09 67 00</v>
      </c>
      <c r="AE202" t="s">
        <v>680</v>
      </c>
      <c r="AF202" t="s">
        <v>901</v>
      </c>
    </row>
    <row r="203" spans="18:32" x14ac:dyDescent="0.2">
      <c r="R203" s="19" t="s">
        <v>181</v>
      </c>
      <c r="S203" s="17" t="str">
        <f>VLOOKUP(product_questions[[#This Row],[Question]],Questions[],3,0)</f>
        <v>X05.2</v>
      </c>
      <c r="T203" s="17" t="str">
        <f>VLOOKUP(product_questions[[#This Row],[Feature.Part]],Questions[[Feature]:[Req/Opt]],2,0)</f>
        <v>O</v>
      </c>
      <c r="U203" s="19" t="s">
        <v>185</v>
      </c>
      <c r="V203" s="19">
        <f>VLOOKUP(LEFT(product_questions[[#This Row],[Feature.Part]],1),Table5[[Letter]:[Order]],2,0)</f>
        <v>8</v>
      </c>
      <c r="W203" s="18" t="str">
        <f>_xlfn.CONCAT(product_questions[[#This Row],[Product category]]," - ",product_questions[[#This Row],[Question]])</f>
        <v>Carpeting - Per- and polyfluoroalkyl substances</v>
      </c>
      <c r="X203" s="18" t="str">
        <f>LEFT(_xlfn.XLOOKUP(product_questions[[#This Row],[Product category]],Products[Product Name],Products[CSI],,0),4)</f>
        <v>09 6</v>
      </c>
      <c r="Y203" s="18" t="str">
        <f>_xlfn.XLOOKUP(product_questions[[#This Row],[Product category]],Products[Product Name],Products[CSI],,0)</f>
        <v>09 68 00</v>
      </c>
      <c r="AE203" t="s">
        <v>681</v>
      </c>
      <c r="AF203" t="s">
        <v>902</v>
      </c>
    </row>
    <row r="204" spans="18:32" x14ac:dyDescent="0.2">
      <c r="R204" s="19" t="s">
        <v>169</v>
      </c>
      <c r="S204" s="17" t="str">
        <f>VLOOKUP(product_questions[[#This Row],[Question]],Questions[],3,0)</f>
        <v>X05.2</v>
      </c>
      <c r="T204" s="17" t="str">
        <f>VLOOKUP(product_questions[[#This Row],[Feature.Part]],Questions[[Feature]:[Req/Opt]],2,0)</f>
        <v>O</v>
      </c>
      <c r="U204" s="19" t="s">
        <v>187</v>
      </c>
      <c r="V204" s="19">
        <f>VLOOKUP(LEFT(product_questions[[#This Row],[Feature.Part]],1),Table5[[Letter]:[Order]],2,0)</f>
        <v>8</v>
      </c>
      <c r="W204" s="18" t="str">
        <f>_xlfn.CONCAT(product_questions[[#This Row],[Product category]]," - ",product_questions[[#This Row],[Question]])</f>
        <v>Specialty Flooring - Orthophthalates</v>
      </c>
      <c r="X204" s="18" t="str">
        <f>LEFT(_xlfn.XLOOKUP(product_questions[[#This Row],[Product category]],Products[Product Name],Products[CSI],,0),4)</f>
        <v>09 6</v>
      </c>
      <c r="Y204" s="18" t="str">
        <f>_xlfn.XLOOKUP(product_questions[[#This Row],[Product category]],Products[Product Name],Products[CSI],,0)</f>
        <v>09 62 00</v>
      </c>
      <c r="AE204" t="s">
        <v>682</v>
      </c>
      <c r="AF204" t="s">
        <v>903</v>
      </c>
    </row>
    <row r="205" spans="18:32" x14ac:dyDescent="0.2">
      <c r="R205" s="19" t="s">
        <v>170</v>
      </c>
      <c r="S205" s="17" t="str">
        <f>VLOOKUP(product_questions[[#This Row],[Question]],Questions[],3,0)</f>
        <v>X05.2</v>
      </c>
      <c r="T205" s="17" t="str">
        <f>VLOOKUP(product_questions[[#This Row],[Feature.Part]],Questions[[Feature]:[Req/Opt]],2,0)</f>
        <v>O</v>
      </c>
      <c r="U205" s="19" t="s">
        <v>187</v>
      </c>
      <c r="V205" s="19">
        <f>VLOOKUP(LEFT(product_questions[[#This Row],[Feature.Part]],1),Table5[[Letter]:[Order]],2,0)</f>
        <v>8</v>
      </c>
      <c r="W205" s="18" t="str">
        <f>_xlfn.CONCAT(product_questions[[#This Row],[Product category]]," - ",product_questions[[#This Row],[Question]])</f>
        <v>Masonry Flooring - Orthophthalates</v>
      </c>
      <c r="X205" s="18" t="str">
        <f>LEFT(_xlfn.XLOOKUP(product_questions[[#This Row],[Product category]],Products[Product Name],Products[CSI],,0),4)</f>
        <v>09 6</v>
      </c>
      <c r="Y205" s="18" t="str">
        <f>_xlfn.XLOOKUP(product_questions[[#This Row],[Product category]],Products[Product Name],Products[CSI],,0)</f>
        <v>09 63 00</v>
      </c>
      <c r="AE205" t="s">
        <v>683</v>
      </c>
      <c r="AF205" t="s">
        <v>904</v>
      </c>
    </row>
    <row r="206" spans="18:32" x14ac:dyDescent="0.2">
      <c r="R206" s="19" t="s">
        <v>173</v>
      </c>
      <c r="S206" s="17" t="str">
        <f>VLOOKUP(product_questions[[#This Row],[Question]],Questions[],3,0)</f>
        <v>X05.2</v>
      </c>
      <c r="T206" s="17" t="str">
        <f>VLOOKUP(product_questions[[#This Row],[Feature.Part]],Questions[[Feature]:[Req/Opt]],2,0)</f>
        <v>O</v>
      </c>
      <c r="U206" s="19" t="s">
        <v>187</v>
      </c>
      <c r="V206" s="19">
        <f>VLOOKUP(LEFT(product_questions[[#This Row],[Feature.Part]],1),Table5[[Letter]:[Order]],2,0)</f>
        <v>8</v>
      </c>
      <c r="W206" s="18" t="str">
        <f>_xlfn.CONCAT(product_questions[[#This Row],[Product category]]," - ",product_questions[[#This Row],[Question]])</f>
        <v>Wood Flooring - Orthophthalates</v>
      </c>
      <c r="X206" s="18" t="str">
        <f>LEFT(_xlfn.XLOOKUP(product_questions[[#This Row],[Product category]],Products[Product Name],Products[CSI],,0),4)</f>
        <v>09 6</v>
      </c>
      <c r="Y206" s="18" t="str">
        <f>_xlfn.XLOOKUP(product_questions[[#This Row],[Product category]],Products[Product Name],Products[CSI],,0)</f>
        <v>09 64 00</v>
      </c>
      <c r="AE206" t="s">
        <v>684</v>
      </c>
      <c r="AF206" t="s">
        <v>905</v>
      </c>
    </row>
    <row r="207" spans="18:32" x14ac:dyDescent="0.2">
      <c r="R207" s="19" t="s">
        <v>175</v>
      </c>
      <c r="S207" s="17" t="str">
        <f>VLOOKUP(product_questions[[#This Row],[Question]],Questions[],3,0)</f>
        <v>X05.2</v>
      </c>
      <c r="T207" s="17" t="str">
        <f>VLOOKUP(product_questions[[#This Row],[Feature.Part]],Questions[[Feature]:[Req/Opt]],2,0)</f>
        <v>O</v>
      </c>
      <c r="U207" s="19" t="s">
        <v>187</v>
      </c>
      <c r="V207" s="19">
        <f>VLOOKUP(LEFT(product_questions[[#This Row],[Feature.Part]],1),Table5[[Letter]:[Order]],2,0)</f>
        <v>8</v>
      </c>
      <c r="W207" s="18" t="str">
        <f>_xlfn.CONCAT(product_questions[[#This Row],[Product category]]," - ",product_questions[[#This Row],[Question]])</f>
        <v>Resilient Flooring - Orthophthalates</v>
      </c>
      <c r="X207" s="18" t="str">
        <f>LEFT(_xlfn.XLOOKUP(product_questions[[#This Row],[Product category]],Products[Product Name],Products[CSI],,0),4)</f>
        <v>09 6</v>
      </c>
      <c r="Y207" s="18" t="str">
        <f>_xlfn.XLOOKUP(product_questions[[#This Row],[Product category]],Products[Product Name],Products[CSI],,0)</f>
        <v>09 65 00</v>
      </c>
      <c r="AE207" t="s">
        <v>685</v>
      </c>
      <c r="AF207" t="s">
        <v>906</v>
      </c>
    </row>
    <row r="208" spans="18:32" x14ac:dyDescent="0.2">
      <c r="R208" s="19" t="s">
        <v>177</v>
      </c>
      <c r="S208" s="17" t="str">
        <f>VLOOKUP(product_questions[[#This Row],[Question]],Questions[],3,0)</f>
        <v>X05.2</v>
      </c>
      <c r="T208" s="17" t="str">
        <f>VLOOKUP(product_questions[[#This Row],[Feature.Part]],Questions[[Feature]:[Req/Opt]],2,0)</f>
        <v>O</v>
      </c>
      <c r="U208" s="19" t="s">
        <v>187</v>
      </c>
      <c r="V208" s="19">
        <f>VLOOKUP(LEFT(product_questions[[#This Row],[Feature.Part]],1),Table5[[Letter]:[Order]],2,0)</f>
        <v>8</v>
      </c>
      <c r="W208" s="18" t="str">
        <f>_xlfn.CONCAT(product_questions[[#This Row],[Product category]]," - ",product_questions[[#This Row],[Question]])</f>
        <v>Terrazzo Flooring - Orthophthalates</v>
      </c>
      <c r="X208" s="18" t="str">
        <f>LEFT(_xlfn.XLOOKUP(product_questions[[#This Row],[Product category]],Products[Product Name],Products[CSI],,0),4)</f>
        <v>09 6</v>
      </c>
      <c r="Y208" s="18" t="str">
        <f>_xlfn.XLOOKUP(product_questions[[#This Row],[Product category]],Products[Product Name],Products[CSI],,0)</f>
        <v>09 66 00</v>
      </c>
      <c r="AE208" t="s">
        <v>686</v>
      </c>
      <c r="AF208" t="s">
        <v>906</v>
      </c>
    </row>
    <row r="209" spans="18:32" x14ac:dyDescent="0.2">
      <c r="R209" s="19" t="s">
        <v>178</v>
      </c>
      <c r="S209" s="17" t="str">
        <f>VLOOKUP(product_questions[[#This Row],[Question]],Questions[],3,0)</f>
        <v>X05.2</v>
      </c>
      <c r="T209" s="17" t="str">
        <f>VLOOKUP(product_questions[[#This Row],[Feature.Part]],Questions[[Feature]:[Req/Opt]],2,0)</f>
        <v>O</v>
      </c>
      <c r="U209" s="19" t="s">
        <v>187</v>
      </c>
      <c r="V209" s="19">
        <f>VLOOKUP(LEFT(product_questions[[#This Row],[Feature.Part]],1),Table5[[Letter]:[Order]],2,0)</f>
        <v>8</v>
      </c>
      <c r="W209" s="18" t="str">
        <f>_xlfn.CONCAT(product_questions[[#This Row],[Product category]]," - ",product_questions[[#This Row],[Question]])</f>
        <v>Fluid-Applied Flooring - Orthophthalates</v>
      </c>
      <c r="X209" s="18" t="str">
        <f>LEFT(_xlfn.XLOOKUP(product_questions[[#This Row],[Product category]],Products[Product Name],Products[CSI],,0),4)</f>
        <v>09 6</v>
      </c>
      <c r="Y209" s="18" t="str">
        <f>_xlfn.XLOOKUP(product_questions[[#This Row],[Product category]],Products[Product Name],Products[CSI],,0)</f>
        <v>09 67 00</v>
      </c>
      <c r="AE209" t="s">
        <v>687</v>
      </c>
      <c r="AF209" t="s">
        <v>906</v>
      </c>
    </row>
    <row r="210" spans="18:32" x14ac:dyDescent="0.2">
      <c r="R210" s="19" t="s">
        <v>181</v>
      </c>
      <c r="S210" s="17" t="str">
        <f>VLOOKUP(product_questions[[#This Row],[Question]],Questions[],3,0)</f>
        <v>X05.2</v>
      </c>
      <c r="T210" s="17" t="str">
        <f>VLOOKUP(product_questions[[#This Row],[Feature.Part]],Questions[[Feature]:[Req/Opt]],2,0)</f>
        <v>O</v>
      </c>
      <c r="U210" s="19" t="s">
        <v>187</v>
      </c>
      <c r="V210" s="19">
        <f>VLOOKUP(LEFT(product_questions[[#This Row],[Feature.Part]],1),Table5[[Letter]:[Order]],2,0)</f>
        <v>8</v>
      </c>
      <c r="W210" s="18" t="str">
        <f>_xlfn.CONCAT(product_questions[[#This Row],[Product category]]," - ",product_questions[[#This Row],[Question]])</f>
        <v>Carpeting - Orthophthalates</v>
      </c>
      <c r="X210" s="18" t="str">
        <f>LEFT(_xlfn.XLOOKUP(product_questions[[#This Row],[Product category]],Products[Product Name],Products[CSI],,0),4)</f>
        <v>09 6</v>
      </c>
      <c r="Y210" s="18" t="str">
        <f>_xlfn.XLOOKUP(product_questions[[#This Row],[Product category]],Products[Product Name],Products[CSI],,0)</f>
        <v>09 68 00</v>
      </c>
      <c r="AE210" t="s">
        <v>688</v>
      </c>
      <c r="AF210" t="s">
        <v>906</v>
      </c>
    </row>
    <row r="211" spans="18:32" x14ac:dyDescent="0.2">
      <c r="R211" t="s">
        <v>217</v>
      </c>
      <c r="S211" s="17" t="str">
        <f>VLOOKUP(product_questions[[#This Row],[Question]],Questions[],3,0)</f>
        <v>X06.1</v>
      </c>
      <c r="T211" s="17" t="str">
        <f>VLOOKUP(product_questions[[#This Row],[Feature.Part]],Questions[[Feature]:[Req/Opt]],2,0)</f>
        <v>O</v>
      </c>
      <c r="U211" s="19" t="s">
        <v>204</v>
      </c>
      <c r="V211" s="19">
        <f>VLOOKUP(LEFT(product_questions[[#This Row],[Feature.Part]],1),Table5[[Letter]:[Order]],2,0)</f>
        <v>8</v>
      </c>
      <c r="W211" s="18" t="str">
        <f>_xlfn.CONCAT(product_questions[[#This Row],[Product category]]," - ",product_questions[[#This Row],[Question]])</f>
        <v>Flooring Adhesives - Wet-applied VOC Limit</v>
      </c>
      <c r="X211" s="18" t="str">
        <f>LEFT(_xlfn.XLOOKUP(product_questions[[#This Row],[Product category]],Products[Product Name],Products[CSI],,0),4)</f>
        <v>09 6</v>
      </c>
      <c r="Y211" s="18" t="str">
        <f>_xlfn.XLOOKUP(product_questions[[#This Row],[Product category]],Products[Product Name],Products[CSI],,0)</f>
        <v>09 60 50</v>
      </c>
      <c r="AE211" t="s">
        <v>689</v>
      </c>
      <c r="AF211" t="s">
        <v>906</v>
      </c>
    </row>
    <row r="212" spans="18:32" x14ac:dyDescent="0.2">
      <c r="R212" s="19" t="s">
        <v>169</v>
      </c>
      <c r="S212" s="17" t="str">
        <f>VLOOKUP(product_questions[[#This Row],[Question]],Questions[],3,0)</f>
        <v>X06.2</v>
      </c>
      <c r="T212" s="17" t="str">
        <f>VLOOKUP(product_questions[[#This Row],[Feature.Part]],Questions[[Feature]:[Req/Opt]],2,0)</f>
        <v>O</v>
      </c>
      <c r="U212" s="19" t="s">
        <v>324</v>
      </c>
      <c r="V212" s="19">
        <f>VLOOKUP(LEFT(product_questions[[#This Row],[Feature.Part]],1),Table5[[Letter]:[Order]],2,0)</f>
        <v>8</v>
      </c>
      <c r="W212" s="18" t="str">
        <f>_xlfn.CONCAT(product_questions[[#This Row],[Product category]]," - ",product_questions[[#This Row],[Question]])</f>
        <v>Specialty Flooring - Furniture, Architectural, Interior Products VOC limit</v>
      </c>
      <c r="X212" s="18" t="str">
        <f>LEFT(_xlfn.XLOOKUP(product_questions[[#This Row],[Product category]],Products[Product Name],Products[CSI],,0),4)</f>
        <v>09 6</v>
      </c>
      <c r="Y212" s="18" t="str">
        <f>_xlfn.XLOOKUP(product_questions[[#This Row],[Product category]],Products[Product Name],Products[CSI],,0)</f>
        <v>09 62 00</v>
      </c>
      <c r="AE212" t="s">
        <v>690</v>
      </c>
      <c r="AF212" t="s">
        <v>906</v>
      </c>
    </row>
    <row r="213" spans="18:32" x14ac:dyDescent="0.2">
      <c r="R213" s="19" t="s">
        <v>170</v>
      </c>
      <c r="S213" s="17" t="str">
        <f>VLOOKUP(product_questions[[#This Row],[Question]],Questions[],3,0)</f>
        <v>X06.2</v>
      </c>
      <c r="T213" s="17" t="str">
        <f>VLOOKUP(product_questions[[#This Row],[Feature.Part]],Questions[[Feature]:[Req/Opt]],2,0)</f>
        <v>O</v>
      </c>
      <c r="U213" s="19" t="s">
        <v>324</v>
      </c>
      <c r="V213" s="19">
        <f>VLOOKUP(LEFT(product_questions[[#This Row],[Feature.Part]],1),Table5[[Letter]:[Order]],2,0)</f>
        <v>8</v>
      </c>
      <c r="W213" s="18" t="str">
        <f>_xlfn.CONCAT(product_questions[[#This Row],[Product category]]," - ",product_questions[[#This Row],[Question]])</f>
        <v>Masonry Flooring - Furniture, Architectural, Interior Products VOC limit</v>
      </c>
      <c r="X213" s="18" t="str">
        <f>LEFT(_xlfn.XLOOKUP(product_questions[[#This Row],[Product category]],Products[Product Name],Products[CSI],,0),4)</f>
        <v>09 6</v>
      </c>
      <c r="Y213" s="18" t="str">
        <f>_xlfn.XLOOKUP(product_questions[[#This Row],[Product category]],Products[Product Name],Products[CSI],,0)</f>
        <v>09 63 00</v>
      </c>
      <c r="AE213" t="s">
        <v>691</v>
      </c>
      <c r="AF213" t="s">
        <v>906</v>
      </c>
    </row>
    <row r="214" spans="18:32" x14ac:dyDescent="0.2">
      <c r="R214" s="19" t="s">
        <v>173</v>
      </c>
      <c r="S214" s="17" t="str">
        <f>VLOOKUP(product_questions[[#This Row],[Question]],Questions[],3,0)</f>
        <v>X06.2</v>
      </c>
      <c r="T214" s="17" t="str">
        <f>VLOOKUP(product_questions[[#This Row],[Feature.Part]],Questions[[Feature]:[Req/Opt]],2,0)</f>
        <v>O</v>
      </c>
      <c r="U214" s="19" t="s">
        <v>324</v>
      </c>
      <c r="V214" s="19">
        <f>VLOOKUP(LEFT(product_questions[[#This Row],[Feature.Part]],1),Table5[[Letter]:[Order]],2,0)</f>
        <v>8</v>
      </c>
      <c r="W214" s="18" t="str">
        <f>_xlfn.CONCAT(product_questions[[#This Row],[Product category]]," - ",product_questions[[#This Row],[Question]])</f>
        <v>Wood Flooring - Furniture, Architectural, Interior Products VOC limit</v>
      </c>
      <c r="X214" s="18" t="str">
        <f>LEFT(_xlfn.XLOOKUP(product_questions[[#This Row],[Product category]],Products[Product Name],Products[CSI],,0),4)</f>
        <v>09 6</v>
      </c>
      <c r="Y214" s="18" t="str">
        <f>_xlfn.XLOOKUP(product_questions[[#This Row],[Product category]],Products[Product Name],Products[CSI],,0)</f>
        <v>09 64 00</v>
      </c>
      <c r="AE214" t="s">
        <v>692</v>
      </c>
      <c r="AF214" t="s">
        <v>906</v>
      </c>
    </row>
    <row r="215" spans="18:32" x14ac:dyDescent="0.2">
      <c r="R215" s="19" t="s">
        <v>175</v>
      </c>
      <c r="S215" s="17" t="str">
        <f>VLOOKUP(product_questions[[#This Row],[Question]],Questions[],3,0)</f>
        <v>X06.2</v>
      </c>
      <c r="T215" s="17" t="str">
        <f>VLOOKUP(product_questions[[#This Row],[Feature.Part]],Questions[[Feature]:[Req/Opt]],2,0)</f>
        <v>O</v>
      </c>
      <c r="U215" s="19" t="s">
        <v>324</v>
      </c>
      <c r="V215" s="19">
        <f>VLOOKUP(LEFT(product_questions[[#This Row],[Feature.Part]],1),Table5[[Letter]:[Order]],2,0)</f>
        <v>8</v>
      </c>
      <c r="W215" s="18" t="str">
        <f>_xlfn.CONCAT(product_questions[[#This Row],[Product category]]," - ",product_questions[[#This Row],[Question]])</f>
        <v>Resilient Flooring - Furniture, Architectural, Interior Products VOC limit</v>
      </c>
      <c r="X215" s="18" t="str">
        <f>LEFT(_xlfn.XLOOKUP(product_questions[[#This Row],[Product category]],Products[Product Name],Products[CSI],,0),4)</f>
        <v>09 6</v>
      </c>
      <c r="Y215" s="18" t="str">
        <f>_xlfn.XLOOKUP(product_questions[[#This Row],[Product category]],Products[Product Name],Products[CSI],,0)</f>
        <v>09 65 00</v>
      </c>
      <c r="AE215" t="s">
        <v>693</v>
      </c>
      <c r="AF215" t="s">
        <v>906</v>
      </c>
    </row>
    <row r="216" spans="18:32" x14ac:dyDescent="0.2">
      <c r="R216" s="19" t="s">
        <v>177</v>
      </c>
      <c r="S216" s="17" t="str">
        <f>VLOOKUP(product_questions[[#This Row],[Question]],Questions[],3,0)</f>
        <v>X06.2</v>
      </c>
      <c r="T216" s="17" t="str">
        <f>VLOOKUP(product_questions[[#This Row],[Feature.Part]],Questions[[Feature]:[Req/Opt]],2,0)</f>
        <v>O</v>
      </c>
      <c r="U216" s="19" t="s">
        <v>324</v>
      </c>
      <c r="V216" s="19">
        <f>VLOOKUP(LEFT(product_questions[[#This Row],[Feature.Part]],1),Table5[[Letter]:[Order]],2,0)</f>
        <v>8</v>
      </c>
      <c r="W216" s="18" t="str">
        <f>_xlfn.CONCAT(product_questions[[#This Row],[Product category]]," - ",product_questions[[#This Row],[Question]])</f>
        <v>Terrazzo Flooring - Furniture, Architectural, Interior Products VOC limit</v>
      </c>
      <c r="X216" s="18" t="str">
        <f>LEFT(_xlfn.XLOOKUP(product_questions[[#This Row],[Product category]],Products[Product Name],Products[CSI],,0),4)</f>
        <v>09 6</v>
      </c>
      <c r="Y216" s="18" t="str">
        <f>_xlfn.XLOOKUP(product_questions[[#This Row],[Product category]],Products[Product Name],Products[CSI],,0)</f>
        <v>09 66 00</v>
      </c>
      <c r="AE216" t="s">
        <v>694</v>
      </c>
      <c r="AF216" t="s">
        <v>907</v>
      </c>
    </row>
    <row r="217" spans="18:32" x14ac:dyDescent="0.2">
      <c r="R217" s="19" t="s">
        <v>181</v>
      </c>
      <c r="S217" s="17" t="str">
        <f>VLOOKUP(product_questions[[#This Row],[Question]],Questions[],3,0)</f>
        <v>X06.2</v>
      </c>
      <c r="T217" s="17" t="str">
        <f>VLOOKUP(product_questions[[#This Row],[Feature.Part]],Questions[[Feature]:[Req/Opt]],2,0)</f>
        <v>O</v>
      </c>
      <c r="U217" s="19" t="s">
        <v>324</v>
      </c>
      <c r="V217" s="19">
        <f>VLOOKUP(LEFT(product_questions[[#This Row],[Feature.Part]],1),Table5[[Letter]:[Order]],2,0)</f>
        <v>8</v>
      </c>
      <c r="W217" s="18" t="str">
        <f>_xlfn.CONCAT(product_questions[[#This Row],[Product category]]," - ",product_questions[[#This Row],[Question]])</f>
        <v>Carpeting - Furniture, Architectural, Interior Products VOC limit</v>
      </c>
      <c r="X217" s="18" t="str">
        <f>LEFT(_xlfn.XLOOKUP(product_questions[[#This Row],[Product category]],Products[Product Name],Products[CSI],,0),4)</f>
        <v>09 6</v>
      </c>
      <c r="Y217" s="18" t="str">
        <f>_xlfn.XLOOKUP(product_questions[[#This Row],[Product category]],Products[Product Name],Products[CSI],,0)</f>
        <v>09 68 00</v>
      </c>
      <c r="AE217" t="s">
        <v>695</v>
      </c>
      <c r="AF217" t="s">
        <v>908</v>
      </c>
    </row>
    <row r="218" spans="18:32" x14ac:dyDescent="0.2">
      <c r="R218" t="s">
        <v>178</v>
      </c>
      <c r="S218" s="17" t="str">
        <f>VLOOKUP(product_questions[[#This Row],[Question]],Questions[],3,0)</f>
        <v>X06.2</v>
      </c>
      <c r="T218" s="17" t="str">
        <f>VLOOKUP(product_questions[[#This Row],[Feature.Part]],Questions[[Feature]:[Req/Opt]],2,0)</f>
        <v>O</v>
      </c>
      <c r="U218" s="19" t="s">
        <v>324</v>
      </c>
      <c r="V218" s="19">
        <f>VLOOKUP(LEFT(product_questions[[#This Row],[Feature.Part]],1),Table5[[Letter]:[Order]],2,0)</f>
        <v>8</v>
      </c>
      <c r="W218" s="18" t="str">
        <f>_xlfn.CONCAT(product_questions[[#This Row],[Product category]]," - ",product_questions[[#This Row],[Question]])</f>
        <v>Fluid-Applied Flooring - Furniture, Architectural, Interior Products VOC limit</v>
      </c>
      <c r="X218" s="18" t="str">
        <f>LEFT(_xlfn.XLOOKUP(product_questions[[#This Row],[Product category]],Products[Product Name],Products[CSI],,0),4)</f>
        <v>09 6</v>
      </c>
      <c r="Y218" s="18" t="str">
        <f>_xlfn.XLOOKUP(product_questions[[#This Row],[Product category]],Products[Product Name],Products[CSI],,0)</f>
        <v>09 67 00</v>
      </c>
      <c r="AE218" t="s">
        <v>696</v>
      </c>
      <c r="AF218" t="s">
        <v>909</v>
      </c>
    </row>
    <row r="219" spans="18:32" x14ac:dyDescent="0.2">
      <c r="R219" t="s">
        <v>178</v>
      </c>
      <c r="S219" s="17" t="str">
        <f>VLOOKUP(product_questions[[#This Row],[Question]],Questions[],3,0)</f>
        <v>X07.1</v>
      </c>
      <c r="T219" s="17" t="str">
        <f>VLOOKUP(product_questions[[#This Row],[Feature.Part]],Questions[[Feature]:[Req/Opt]],2,0)</f>
        <v>O</v>
      </c>
      <c r="U219" s="19" t="s">
        <v>8</v>
      </c>
      <c r="V219" s="19">
        <f>VLOOKUP(LEFT(product_questions[[#This Row],[Feature.Part]],1),Table5[[Letter]:[Order]],2,0)</f>
        <v>8</v>
      </c>
      <c r="W219" s="18" t="str">
        <f>_xlfn.CONCAT(product_questions[[#This Row],[Product category]]," - ",product_questions[[#This Row],[Question]])</f>
        <v>Fluid-Applied Flooring - Disclosed ingredients</v>
      </c>
      <c r="X219" s="18" t="str">
        <f>LEFT(_xlfn.XLOOKUP(product_questions[[#This Row],[Product category]],Products[Product Name],Products[CSI],,0),4)</f>
        <v>09 6</v>
      </c>
      <c r="Y219" s="18" t="str">
        <f>_xlfn.XLOOKUP(product_questions[[#This Row],[Product category]],Products[Product Name],Products[CSI],,0)</f>
        <v>09 67 00</v>
      </c>
      <c r="AE219" t="s">
        <v>697</v>
      </c>
      <c r="AF219" t="s">
        <v>910</v>
      </c>
    </row>
    <row r="220" spans="18:32" x14ac:dyDescent="0.2">
      <c r="R220" t="s">
        <v>217</v>
      </c>
      <c r="S220" s="17" t="str">
        <f>VLOOKUP(product_questions[[#This Row],[Question]],Questions[],3,0)</f>
        <v>X07.1</v>
      </c>
      <c r="T220" s="17" t="str">
        <f>VLOOKUP(product_questions[[#This Row],[Feature.Part]],Questions[[Feature]:[Req/Opt]],2,0)</f>
        <v>O</v>
      </c>
      <c r="U220" s="19" t="s">
        <v>8</v>
      </c>
      <c r="V220" s="19">
        <f>VLOOKUP(LEFT(product_questions[[#This Row],[Feature.Part]],1),Table5[[Letter]:[Order]],2,0)</f>
        <v>8</v>
      </c>
      <c r="W220" s="18" t="str">
        <f>_xlfn.CONCAT(product_questions[[#This Row],[Product category]]," - ",product_questions[[#This Row],[Question]])</f>
        <v>Flooring Adhesives - Disclosed ingredients</v>
      </c>
      <c r="X220" s="18" t="str">
        <f>LEFT(_xlfn.XLOOKUP(product_questions[[#This Row],[Product category]],Products[Product Name],Products[CSI],,0),4)</f>
        <v>09 6</v>
      </c>
      <c r="Y220" s="18" t="str">
        <f>_xlfn.XLOOKUP(product_questions[[#This Row],[Product category]],Products[Product Name],Products[CSI],,0)</f>
        <v>09 60 50</v>
      </c>
      <c r="AE220" t="s">
        <v>698</v>
      </c>
      <c r="AF220" t="s">
        <v>911</v>
      </c>
    </row>
    <row r="221" spans="18:32" x14ac:dyDescent="0.2">
      <c r="R221" s="19" t="s">
        <v>169</v>
      </c>
      <c r="S221" s="17" t="str">
        <f>VLOOKUP(product_questions[[#This Row],[Question]],Questions[],3,0)</f>
        <v>X07.1</v>
      </c>
      <c r="T221" s="17" t="str">
        <f>VLOOKUP(product_questions[[#This Row],[Feature.Part]],Questions[[Feature]:[Req/Opt]],2,0)</f>
        <v>O</v>
      </c>
      <c r="U221" s="19" t="s">
        <v>8</v>
      </c>
      <c r="V221" s="19">
        <f>VLOOKUP(LEFT(product_questions[[#This Row],[Feature.Part]],1),Table5[[Letter]:[Order]],2,0)</f>
        <v>8</v>
      </c>
      <c r="W221" s="18" t="str">
        <f>_xlfn.CONCAT(product_questions[[#This Row],[Product category]]," - ",product_questions[[#This Row],[Question]])</f>
        <v>Specialty Flooring - Disclosed ingredients</v>
      </c>
      <c r="X221" s="18" t="str">
        <f>LEFT(_xlfn.XLOOKUP(product_questions[[#This Row],[Product category]],Products[Product Name],Products[CSI],,0),4)</f>
        <v>09 6</v>
      </c>
      <c r="Y221" s="18" t="str">
        <f>_xlfn.XLOOKUP(product_questions[[#This Row],[Product category]],Products[Product Name],Products[CSI],,0)</f>
        <v>09 62 00</v>
      </c>
      <c r="AE221" t="s">
        <v>699</v>
      </c>
      <c r="AF221" t="s">
        <v>912</v>
      </c>
    </row>
    <row r="222" spans="18:32" x14ac:dyDescent="0.2">
      <c r="R222" s="19" t="s">
        <v>170</v>
      </c>
      <c r="S222" s="17" t="str">
        <f>VLOOKUP(product_questions[[#This Row],[Question]],Questions[],3,0)</f>
        <v>X07.1</v>
      </c>
      <c r="T222" s="17" t="str">
        <f>VLOOKUP(product_questions[[#This Row],[Feature.Part]],Questions[[Feature]:[Req/Opt]],2,0)</f>
        <v>O</v>
      </c>
      <c r="U222" s="19" t="s">
        <v>8</v>
      </c>
      <c r="V222" s="19">
        <f>VLOOKUP(LEFT(product_questions[[#This Row],[Feature.Part]],1),Table5[[Letter]:[Order]],2,0)</f>
        <v>8</v>
      </c>
      <c r="W222" s="18" t="str">
        <f>_xlfn.CONCAT(product_questions[[#This Row],[Product category]]," - ",product_questions[[#This Row],[Question]])</f>
        <v>Masonry Flooring - Disclosed ingredients</v>
      </c>
      <c r="X222" s="18" t="str">
        <f>LEFT(_xlfn.XLOOKUP(product_questions[[#This Row],[Product category]],Products[Product Name],Products[CSI],,0),4)</f>
        <v>09 6</v>
      </c>
      <c r="Y222" s="18" t="str">
        <f>_xlfn.XLOOKUP(product_questions[[#This Row],[Product category]],Products[Product Name],Products[CSI],,0)</f>
        <v>09 63 00</v>
      </c>
      <c r="AE222" t="s">
        <v>700</v>
      </c>
      <c r="AF222" t="s">
        <v>913</v>
      </c>
    </row>
    <row r="223" spans="18:32" x14ac:dyDescent="0.2">
      <c r="R223" s="19" t="s">
        <v>173</v>
      </c>
      <c r="S223" s="17" t="str">
        <f>VLOOKUP(product_questions[[#This Row],[Question]],Questions[],3,0)</f>
        <v>X07.1</v>
      </c>
      <c r="T223" s="17" t="str">
        <f>VLOOKUP(product_questions[[#This Row],[Feature.Part]],Questions[[Feature]:[Req/Opt]],2,0)</f>
        <v>O</v>
      </c>
      <c r="U223" s="19" t="s">
        <v>8</v>
      </c>
      <c r="V223" s="19">
        <f>VLOOKUP(LEFT(product_questions[[#This Row],[Feature.Part]],1),Table5[[Letter]:[Order]],2,0)</f>
        <v>8</v>
      </c>
      <c r="W223" s="18" t="str">
        <f>_xlfn.CONCAT(product_questions[[#This Row],[Product category]]," - ",product_questions[[#This Row],[Question]])</f>
        <v>Wood Flooring - Disclosed ingredients</v>
      </c>
      <c r="X223" s="18" t="str">
        <f>LEFT(_xlfn.XLOOKUP(product_questions[[#This Row],[Product category]],Products[Product Name],Products[CSI],,0),4)</f>
        <v>09 6</v>
      </c>
      <c r="Y223" s="18" t="str">
        <f>_xlfn.XLOOKUP(product_questions[[#This Row],[Product category]],Products[Product Name],Products[CSI],,0)</f>
        <v>09 64 00</v>
      </c>
      <c r="AE223" t="s">
        <v>701</v>
      </c>
      <c r="AF223" t="s">
        <v>914</v>
      </c>
    </row>
    <row r="224" spans="18:32" x14ac:dyDescent="0.2">
      <c r="R224" s="19" t="s">
        <v>175</v>
      </c>
      <c r="S224" s="17" t="str">
        <f>VLOOKUP(product_questions[[#This Row],[Question]],Questions[],3,0)</f>
        <v>X07.1</v>
      </c>
      <c r="T224" s="17" t="str">
        <f>VLOOKUP(product_questions[[#This Row],[Feature.Part]],Questions[[Feature]:[Req/Opt]],2,0)</f>
        <v>O</v>
      </c>
      <c r="U224" s="19" t="s">
        <v>8</v>
      </c>
      <c r="V224" s="19">
        <f>VLOOKUP(LEFT(product_questions[[#This Row],[Feature.Part]],1),Table5[[Letter]:[Order]],2,0)</f>
        <v>8</v>
      </c>
      <c r="W224" s="18" t="str">
        <f>_xlfn.CONCAT(product_questions[[#This Row],[Product category]]," - ",product_questions[[#This Row],[Question]])</f>
        <v>Resilient Flooring - Disclosed ingredients</v>
      </c>
      <c r="X224" s="18" t="str">
        <f>LEFT(_xlfn.XLOOKUP(product_questions[[#This Row],[Product category]],Products[Product Name],Products[CSI],,0),4)</f>
        <v>09 6</v>
      </c>
      <c r="Y224" s="18" t="str">
        <f>_xlfn.XLOOKUP(product_questions[[#This Row],[Product category]],Products[Product Name],Products[CSI],,0)</f>
        <v>09 65 00</v>
      </c>
    </row>
    <row r="225" spans="18:25" x14ac:dyDescent="0.2">
      <c r="R225" s="19" t="s">
        <v>177</v>
      </c>
      <c r="S225" s="17" t="str">
        <f>VLOOKUP(product_questions[[#This Row],[Question]],Questions[],3,0)</f>
        <v>X07.1</v>
      </c>
      <c r="T225" s="17" t="str">
        <f>VLOOKUP(product_questions[[#This Row],[Feature.Part]],Questions[[Feature]:[Req/Opt]],2,0)</f>
        <v>O</v>
      </c>
      <c r="U225" s="19" t="s">
        <v>8</v>
      </c>
      <c r="V225" s="19">
        <f>VLOOKUP(LEFT(product_questions[[#This Row],[Feature.Part]],1),Table5[[Letter]:[Order]],2,0)</f>
        <v>8</v>
      </c>
      <c r="W225" s="18" t="str">
        <f>_xlfn.CONCAT(product_questions[[#This Row],[Product category]]," - ",product_questions[[#This Row],[Question]])</f>
        <v>Terrazzo Flooring - Disclosed ingredients</v>
      </c>
      <c r="X225" s="18" t="str">
        <f>LEFT(_xlfn.XLOOKUP(product_questions[[#This Row],[Product category]],Products[Product Name],Products[CSI],,0),4)</f>
        <v>09 6</v>
      </c>
      <c r="Y225" s="18" t="str">
        <f>_xlfn.XLOOKUP(product_questions[[#This Row],[Product category]],Products[Product Name],Products[CSI],,0)</f>
        <v>09 66 00</v>
      </c>
    </row>
    <row r="226" spans="18:25" x14ac:dyDescent="0.2">
      <c r="R226" s="19" t="s">
        <v>181</v>
      </c>
      <c r="S226" s="17" t="str">
        <f>VLOOKUP(product_questions[[#This Row],[Question]],Questions[],3,0)</f>
        <v>X07.1</v>
      </c>
      <c r="T226" s="17" t="str">
        <f>VLOOKUP(product_questions[[#This Row],[Feature.Part]],Questions[[Feature]:[Req/Opt]],2,0)</f>
        <v>O</v>
      </c>
      <c r="U226" s="19" t="s">
        <v>8</v>
      </c>
      <c r="V226" s="19">
        <f>VLOOKUP(LEFT(product_questions[[#This Row],[Feature.Part]],1),Table5[[Letter]:[Order]],2,0)</f>
        <v>8</v>
      </c>
      <c r="W226" s="18" t="str">
        <f>_xlfn.CONCAT(product_questions[[#This Row],[Product category]]," - ",product_questions[[#This Row],[Question]])</f>
        <v>Carpeting - Disclosed ingredients</v>
      </c>
      <c r="X226" s="18" t="str">
        <f>LEFT(_xlfn.XLOOKUP(product_questions[[#This Row],[Product category]],Products[Product Name],Products[CSI],,0),4)</f>
        <v>09 6</v>
      </c>
      <c r="Y226" s="18" t="str">
        <f>_xlfn.XLOOKUP(product_questions[[#This Row],[Product category]],Products[Product Name],Products[CSI],,0)</f>
        <v>09 68 00</v>
      </c>
    </row>
    <row r="227" spans="18:25" x14ac:dyDescent="0.2">
      <c r="R227" t="s">
        <v>178</v>
      </c>
      <c r="S227" s="17" t="str">
        <f>VLOOKUP(product_questions[[#This Row],[Question]],Questions[],3,0)</f>
        <v>X07.2</v>
      </c>
      <c r="T227" s="17" t="str">
        <f>VLOOKUP(product_questions[[#This Row],[Feature.Part]],Questions[[Feature]:[Req/Opt]],2,0)</f>
        <v>O</v>
      </c>
      <c r="U227" s="19" t="s">
        <v>9</v>
      </c>
      <c r="V227" s="19">
        <f>VLOOKUP(LEFT(product_questions[[#This Row],[Feature.Part]],1),Table5[[Letter]:[Order]],2,0)</f>
        <v>8</v>
      </c>
      <c r="W227" s="18" t="str">
        <f>_xlfn.CONCAT(product_questions[[#This Row],[Product category]]," - ",product_questions[[#This Row],[Question]])</f>
        <v>Fluid-Applied Flooring - Enhanced disclosed ingredients</v>
      </c>
      <c r="X227" s="18" t="str">
        <f>LEFT(_xlfn.XLOOKUP(product_questions[[#This Row],[Product category]],Products[Product Name],Products[CSI],,0),4)</f>
        <v>09 6</v>
      </c>
      <c r="Y227" s="18" t="str">
        <f>_xlfn.XLOOKUP(product_questions[[#This Row],[Product category]],Products[Product Name],Products[CSI],,0)</f>
        <v>09 67 00</v>
      </c>
    </row>
    <row r="228" spans="18:25" x14ac:dyDescent="0.2">
      <c r="R228" t="s">
        <v>217</v>
      </c>
      <c r="S228" s="17" t="str">
        <f>VLOOKUP(product_questions[[#This Row],[Question]],Questions[],3,0)</f>
        <v>X07.2</v>
      </c>
      <c r="T228" s="17" t="str">
        <f>VLOOKUP(product_questions[[#This Row],[Feature.Part]],Questions[[Feature]:[Req/Opt]],2,0)</f>
        <v>O</v>
      </c>
      <c r="U228" s="19" t="s">
        <v>9</v>
      </c>
      <c r="V228" s="19">
        <f>VLOOKUP(LEFT(product_questions[[#This Row],[Feature.Part]],1),Table5[[Letter]:[Order]],2,0)</f>
        <v>8</v>
      </c>
      <c r="W228" s="18" t="str">
        <f>_xlfn.CONCAT(product_questions[[#This Row],[Product category]]," - ",product_questions[[#This Row],[Question]])</f>
        <v>Flooring Adhesives - Enhanced disclosed ingredients</v>
      </c>
      <c r="X228" s="18" t="str">
        <f>LEFT(_xlfn.XLOOKUP(product_questions[[#This Row],[Product category]],Products[Product Name],Products[CSI],,0),4)</f>
        <v>09 6</v>
      </c>
      <c r="Y228" s="18" t="str">
        <f>_xlfn.XLOOKUP(product_questions[[#This Row],[Product category]],Products[Product Name],Products[CSI],,0)</f>
        <v>09 60 50</v>
      </c>
    </row>
    <row r="229" spans="18:25" x14ac:dyDescent="0.2">
      <c r="R229" t="s">
        <v>169</v>
      </c>
      <c r="S229" s="17" t="str">
        <f>VLOOKUP(product_questions[[#This Row],[Question]],Questions[],3,0)</f>
        <v>X07.2</v>
      </c>
      <c r="T229" s="17" t="str">
        <f>VLOOKUP(product_questions[[#This Row],[Feature.Part]],Questions[[Feature]:[Req/Opt]],2,0)</f>
        <v>O</v>
      </c>
      <c r="U229" s="19" t="s">
        <v>9</v>
      </c>
      <c r="V229" s="19">
        <f>VLOOKUP(LEFT(product_questions[[#This Row],[Feature.Part]],1),Table5[[Letter]:[Order]],2,0)</f>
        <v>8</v>
      </c>
      <c r="W229" s="18" t="str">
        <f>_xlfn.CONCAT(product_questions[[#This Row],[Product category]]," - ",product_questions[[#This Row],[Question]])</f>
        <v>Specialty Flooring - Enhanced disclosed ingredients</v>
      </c>
      <c r="X229" s="18" t="str">
        <f>LEFT(_xlfn.XLOOKUP(product_questions[[#This Row],[Product category]],Products[Product Name],Products[CSI],,0),4)</f>
        <v>09 6</v>
      </c>
      <c r="Y229" s="18" t="str">
        <f>_xlfn.XLOOKUP(product_questions[[#This Row],[Product category]],Products[Product Name],Products[CSI],,0)</f>
        <v>09 62 00</v>
      </c>
    </row>
    <row r="230" spans="18:25" x14ac:dyDescent="0.2">
      <c r="R230" t="s">
        <v>170</v>
      </c>
      <c r="S230" s="17" t="str">
        <f>VLOOKUP(product_questions[[#This Row],[Question]],Questions[],3,0)</f>
        <v>X07.2</v>
      </c>
      <c r="T230" s="17" t="str">
        <f>VLOOKUP(product_questions[[#This Row],[Feature.Part]],Questions[[Feature]:[Req/Opt]],2,0)</f>
        <v>O</v>
      </c>
      <c r="U230" s="19" t="s">
        <v>9</v>
      </c>
      <c r="V230" s="19">
        <f>VLOOKUP(LEFT(product_questions[[#This Row],[Feature.Part]],1),Table5[[Letter]:[Order]],2,0)</f>
        <v>8</v>
      </c>
      <c r="W230" s="18" t="str">
        <f>_xlfn.CONCAT(product_questions[[#This Row],[Product category]]," - ",product_questions[[#This Row],[Question]])</f>
        <v>Masonry Flooring - Enhanced disclosed ingredients</v>
      </c>
      <c r="X230" s="18" t="str">
        <f>LEFT(_xlfn.XLOOKUP(product_questions[[#This Row],[Product category]],Products[Product Name],Products[CSI],,0),4)</f>
        <v>09 6</v>
      </c>
      <c r="Y230" s="18" t="str">
        <f>_xlfn.XLOOKUP(product_questions[[#This Row],[Product category]],Products[Product Name],Products[CSI],,0)</f>
        <v>09 63 00</v>
      </c>
    </row>
    <row r="231" spans="18:25" x14ac:dyDescent="0.2">
      <c r="R231" t="s">
        <v>173</v>
      </c>
      <c r="S231" s="17" t="str">
        <f>VLOOKUP(product_questions[[#This Row],[Question]],Questions[],3,0)</f>
        <v>X07.2</v>
      </c>
      <c r="T231" s="17" t="str">
        <f>VLOOKUP(product_questions[[#This Row],[Feature.Part]],Questions[[Feature]:[Req/Opt]],2,0)</f>
        <v>O</v>
      </c>
      <c r="U231" s="19" t="s">
        <v>9</v>
      </c>
      <c r="V231" s="19">
        <f>VLOOKUP(LEFT(product_questions[[#This Row],[Feature.Part]],1),Table5[[Letter]:[Order]],2,0)</f>
        <v>8</v>
      </c>
      <c r="W231" s="18" t="str">
        <f>_xlfn.CONCAT(product_questions[[#This Row],[Product category]]," - ",product_questions[[#This Row],[Question]])</f>
        <v>Wood Flooring - Enhanced disclosed ingredients</v>
      </c>
      <c r="X231" s="18" t="str">
        <f>LEFT(_xlfn.XLOOKUP(product_questions[[#This Row],[Product category]],Products[Product Name],Products[CSI],,0),4)</f>
        <v>09 6</v>
      </c>
      <c r="Y231" s="18" t="str">
        <f>_xlfn.XLOOKUP(product_questions[[#This Row],[Product category]],Products[Product Name],Products[CSI],,0)</f>
        <v>09 64 00</v>
      </c>
    </row>
    <row r="232" spans="18:25" x14ac:dyDescent="0.2">
      <c r="R232" t="s">
        <v>175</v>
      </c>
      <c r="S232" s="17" t="str">
        <f>VLOOKUP(product_questions[[#This Row],[Question]],Questions[],3,0)</f>
        <v>X07.2</v>
      </c>
      <c r="T232" s="17" t="str">
        <f>VLOOKUP(product_questions[[#This Row],[Feature.Part]],Questions[[Feature]:[Req/Opt]],2,0)</f>
        <v>O</v>
      </c>
      <c r="U232" s="19" t="s">
        <v>9</v>
      </c>
      <c r="V232" s="19">
        <f>VLOOKUP(LEFT(product_questions[[#This Row],[Feature.Part]],1),Table5[[Letter]:[Order]],2,0)</f>
        <v>8</v>
      </c>
      <c r="W232" s="18" t="str">
        <f>_xlfn.CONCAT(product_questions[[#This Row],[Product category]]," - ",product_questions[[#This Row],[Question]])</f>
        <v>Resilient Flooring - Enhanced disclosed ingredients</v>
      </c>
      <c r="X232" s="18" t="str">
        <f>LEFT(_xlfn.XLOOKUP(product_questions[[#This Row],[Product category]],Products[Product Name],Products[CSI],,0),4)</f>
        <v>09 6</v>
      </c>
      <c r="Y232" s="18" t="str">
        <f>_xlfn.XLOOKUP(product_questions[[#This Row],[Product category]],Products[Product Name],Products[CSI],,0)</f>
        <v>09 65 00</v>
      </c>
    </row>
    <row r="233" spans="18:25" x14ac:dyDescent="0.2">
      <c r="R233" t="s">
        <v>177</v>
      </c>
      <c r="S233" s="17" t="str">
        <f>VLOOKUP(product_questions[[#This Row],[Question]],Questions[],3,0)</f>
        <v>X07.2</v>
      </c>
      <c r="T233" s="17" t="str">
        <f>VLOOKUP(product_questions[[#This Row],[Feature.Part]],Questions[[Feature]:[Req/Opt]],2,0)</f>
        <v>O</v>
      </c>
      <c r="U233" s="19" t="s">
        <v>9</v>
      </c>
      <c r="V233" s="19">
        <f>VLOOKUP(LEFT(product_questions[[#This Row],[Feature.Part]],1),Table5[[Letter]:[Order]],2,0)</f>
        <v>8</v>
      </c>
      <c r="W233" s="18" t="str">
        <f>_xlfn.CONCAT(product_questions[[#This Row],[Product category]]," - ",product_questions[[#This Row],[Question]])</f>
        <v>Terrazzo Flooring - Enhanced disclosed ingredients</v>
      </c>
      <c r="X233" s="18" t="str">
        <f>LEFT(_xlfn.XLOOKUP(product_questions[[#This Row],[Product category]],Products[Product Name],Products[CSI],,0),4)</f>
        <v>09 6</v>
      </c>
      <c r="Y233" s="18" t="str">
        <f>_xlfn.XLOOKUP(product_questions[[#This Row],[Product category]],Products[Product Name],Products[CSI],,0)</f>
        <v>09 66 00</v>
      </c>
    </row>
    <row r="234" spans="18:25" x14ac:dyDescent="0.2">
      <c r="R234" t="s">
        <v>181</v>
      </c>
      <c r="S234" s="17" t="str">
        <f>VLOOKUP(product_questions[[#This Row],[Question]],Questions[],3,0)</f>
        <v>X07.2</v>
      </c>
      <c r="T234" s="17" t="str">
        <f>VLOOKUP(product_questions[[#This Row],[Feature.Part]],Questions[[Feature]:[Req/Opt]],2,0)</f>
        <v>O</v>
      </c>
      <c r="U234" s="19" t="s">
        <v>9</v>
      </c>
      <c r="V234" s="19">
        <f>VLOOKUP(LEFT(product_questions[[#This Row],[Feature.Part]],1),Table5[[Letter]:[Order]],2,0)</f>
        <v>8</v>
      </c>
      <c r="W234" s="18" t="str">
        <f>_xlfn.CONCAT(product_questions[[#This Row],[Product category]]," - ",product_questions[[#This Row],[Question]])</f>
        <v>Carpeting - Enhanced disclosed ingredients</v>
      </c>
      <c r="X234" s="18" t="str">
        <f>LEFT(_xlfn.XLOOKUP(product_questions[[#This Row],[Product category]],Products[Product Name],Products[CSI],,0),4)</f>
        <v>09 6</v>
      </c>
      <c r="Y234" s="18" t="str">
        <f>_xlfn.XLOOKUP(product_questions[[#This Row],[Product category]],Products[Product Name],Products[CSI],,0)</f>
        <v>09 68 00</v>
      </c>
    </row>
    <row r="235" spans="18:25" x14ac:dyDescent="0.2">
      <c r="R235" t="s">
        <v>178</v>
      </c>
      <c r="S235" s="17" t="str">
        <f>VLOOKUP(product_questions[[#This Row],[Question]],Questions[],3,0)</f>
        <v>X07.3</v>
      </c>
      <c r="T235" s="17" t="str">
        <f>VLOOKUP(product_questions[[#This Row],[Feature.Part]],Questions[[Feature]:[Req/Opt]],2,0)</f>
        <v>O</v>
      </c>
      <c r="U235" s="19" t="s">
        <v>276</v>
      </c>
      <c r="V235" s="19">
        <f>VLOOKUP(LEFT(product_questions[[#This Row],[Feature.Part]],1),Table5[[Letter]:[Order]],2,0)</f>
        <v>8</v>
      </c>
      <c r="W235" s="18" t="str">
        <f>_xlfn.CONCAT(product_questions[[#This Row],[Product category]]," - ",product_questions[[#This Row],[Question]])</f>
        <v>Fluid-Applied Flooring - Third-Party Ingredient Disclosure</v>
      </c>
      <c r="X235" s="18" t="str">
        <f>LEFT(_xlfn.XLOOKUP(product_questions[[#This Row],[Product category]],Products[Product Name],Products[CSI],,0),4)</f>
        <v>09 6</v>
      </c>
      <c r="Y235" s="18" t="str">
        <f>_xlfn.XLOOKUP(product_questions[[#This Row],[Product category]],Products[Product Name],Products[CSI],,0)</f>
        <v>09 67 00</v>
      </c>
    </row>
    <row r="236" spans="18:25" x14ac:dyDescent="0.2">
      <c r="R236" t="s">
        <v>217</v>
      </c>
      <c r="S236" s="17" t="str">
        <f>VLOOKUP(product_questions[[#This Row],[Question]],Questions[],3,0)</f>
        <v>X07.3</v>
      </c>
      <c r="T236" s="17" t="str">
        <f>VLOOKUP(product_questions[[#This Row],[Feature.Part]],Questions[[Feature]:[Req/Opt]],2,0)</f>
        <v>O</v>
      </c>
      <c r="U236" s="19" t="s">
        <v>276</v>
      </c>
      <c r="V236" s="19">
        <f>VLOOKUP(LEFT(product_questions[[#This Row],[Feature.Part]],1),Table5[[Letter]:[Order]],2,0)</f>
        <v>8</v>
      </c>
      <c r="W236" s="18" t="str">
        <f>_xlfn.CONCAT(product_questions[[#This Row],[Product category]]," - ",product_questions[[#This Row],[Question]])</f>
        <v>Flooring Adhesives - Third-Party Ingredient Disclosure</v>
      </c>
      <c r="X236" s="18" t="str">
        <f>LEFT(_xlfn.XLOOKUP(product_questions[[#This Row],[Product category]],Products[Product Name],Products[CSI],,0),4)</f>
        <v>09 6</v>
      </c>
      <c r="Y236" s="18" t="str">
        <f>_xlfn.XLOOKUP(product_questions[[#This Row],[Product category]],Products[Product Name],Products[CSI],,0)</f>
        <v>09 60 50</v>
      </c>
    </row>
    <row r="237" spans="18:25" x14ac:dyDescent="0.2">
      <c r="R237" t="s">
        <v>169</v>
      </c>
      <c r="S237" s="17" t="str">
        <f>VLOOKUP(product_questions[[#This Row],[Question]],Questions[],3,0)</f>
        <v>X07.3</v>
      </c>
      <c r="T237" s="17" t="str">
        <f>VLOOKUP(product_questions[[#This Row],[Feature.Part]],Questions[[Feature]:[Req/Opt]],2,0)</f>
        <v>O</v>
      </c>
      <c r="U237" s="19" t="s">
        <v>276</v>
      </c>
      <c r="V237" s="19">
        <f>VLOOKUP(LEFT(product_questions[[#This Row],[Feature.Part]],1),Table5[[Letter]:[Order]],2,0)</f>
        <v>8</v>
      </c>
      <c r="W237" s="18" t="str">
        <f>_xlfn.CONCAT(product_questions[[#This Row],[Product category]]," - ",product_questions[[#This Row],[Question]])</f>
        <v>Specialty Flooring - Third-Party Ingredient Disclosure</v>
      </c>
      <c r="X237" s="18" t="str">
        <f>LEFT(_xlfn.XLOOKUP(product_questions[[#This Row],[Product category]],Products[Product Name],Products[CSI],,0),4)</f>
        <v>09 6</v>
      </c>
      <c r="Y237" s="18" t="str">
        <f>_xlfn.XLOOKUP(product_questions[[#This Row],[Product category]],Products[Product Name],Products[CSI],,0)</f>
        <v>09 62 00</v>
      </c>
    </row>
    <row r="238" spans="18:25" x14ac:dyDescent="0.2">
      <c r="R238" t="s">
        <v>170</v>
      </c>
      <c r="S238" s="17" t="str">
        <f>VLOOKUP(product_questions[[#This Row],[Question]],Questions[],3,0)</f>
        <v>X07.3</v>
      </c>
      <c r="T238" s="17" t="str">
        <f>VLOOKUP(product_questions[[#This Row],[Feature.Part]],Questions[[Feature]:[Req/Opt]],2,0)</f>
        <v>O</v>
      </c>
      <c r="U238" s="19" t="s">
        <v>276</v>
      </c>
      <c r="V238" s="19">
        <f>VLOOKUP(LEFT(product_questions[[#This Row],[Feature.Part]],1),Table5[[Letter]:[Order]],2,0)</f>
        <v>8</v>
      </c>
      <c r="W238" s="18" t="str">
        <f>_xlfn.CONCAT(product_questions[[#This Row],[Product category]]," - ",product_questions[[#This Row],[Question]])</f>
        <v>Masonry Flooring - Third-Party Ingredient Disclosure</v>
      </c>
      <c r="X238" s="18" t="str">
        <f>LEFT(_xlfn.XLOOKUP(product_questions[[#This Row],[Product category]],Products[Product Name],Products[CSI],,0),4)</f>
        <v>09 6</v>
      </c>
      <c r="Y238" s="18" t="str">
        <f>_xlfn.XLOOKUP(product_questions[[#This Row],[Product category]],Products[Product Name],Products[CSI],,0)</f>
        <v>09 63 00</v>
      </c>
    </row>
    <row r="239" spans="18:25" x14ac:dyDescent="0.2">
      <c r="R239" t="s">
        <v>173</v>
      </c>
      <c r="S239" s="17" t="str">
        <f>VLOOKUP(product_questions[[#This Row],[Question]],Questions[],3,0)</f>
        <v>X07.3</v>
      </c>
      <c r="T239" s="17" t="str">
        <f>VLOOKUP(product_questions[[#This Row],[Feature.Part]],Questions[[Feature]:[Req/Opt]],2,0)</f>
        <v>O</v>
      </c>
      <c r="U239" s="19" t="s">
        <v>276</v>
      </c>
      <c r="V239" s="19">
        <f>VLOOKUP(LEFT(product_questions[[#This Row],[Feature.Part]],1),Table5[[Letter]:[Order]],2,0)</f>
        <v>8</v>
      </c>
      <c r="W239" s="18" t="str">
        <f>_xlfn.CONCAT(product_questions[[#This Row],[Product category]]," - ",product_questions[[#This Row],[Question]])</f>
        <v>Wood Flooring - Third-Party Ingredient Disclosure</v>
      </c>
      <c r="X239" s="18" t="str">
        <f>LEFT(_xlfn.XLOOKUP(product_questions[[#This Row],[Product category]],Products[Product Name],Products[CSI],,0),4)</f>
        <v>09 6</v>
      </c>
      <c r="Y239" s="18" t="str">
        <f>_xlfn.XLOOKUP(product_questions[[#This Row],[Product category]],Products[Product Name],Products[CSI],,0)</f>
        <v>09 64 00</v>
      </c>
    </row>
    <row r="240" spans="18:25" x14ac:dyDescent="0.2">
      <c r="R240" t="s">
        <v>175</v>
      </c>
      <c r="S240" s="17" t="str">
        <f>VLOOKUP(product_questions[[#This Row],[Question]],Questions[],3,0)</f>
        <v>X07.3</v>
      </c>
      <c r="T240" s="17" t="str">
        <f>VLOOKUP(product_questions[[#This Row],[Feature.Part]],Questions[[Feature]:[Req/Opt]],2,0)</f>
        <v>O</v>
      </c>
      <c r="U240" s="19" t="s">
        <v>276</v>
      </c>
      <c r="V240" s="19">
        <f>VLOOKUP(LEFT(product_questions[[#This Row],[Feature.Part]],1),Table5[[Letter]:[Order]],2,0)</f>
        <v>8</v>
      </c>
      <c r="W240" s="18" t="str">
        <f>_xlfn.CONCAT(product_questions[[#This Row],[Product category]]," - ",product_questions[[#This Row],[Question]])</f>
        <v>Resilient Flooring - Third-Party Ingredient Disclosure</v>
      </c>
      <c r="X240" s="18" t="str">
        <f>LEFT(_xlfn.XLOOKUP(product_questions[[#This Row],[Product category]],Products[Product Name],Products[CSI],,0),4)</f>
        <v>09 6</v>
      </c>
      <c r="Y240" s="18" t="str">
        <f>_xlfn.XLOOKUP(product_questions[[#This Row],[Product category]],Products[Product Name],Products[CSI],,0)</f>
        <v>09 65 00</v>
      </c>
    </row>
    <row r="241" spans="18:25" x14ac:dyDescent="0.2">
      <c r="R241" t="s">
        <v>177</v>
      </c>
      <c r="S241" s="17" t="str">
        <f>VLOOKUP(product_questions[[#This Row],[Question]],Questions[],3,0)</f>
        <v>X07.3</v>
      </c>
      <c r="T241" s="17" t="str">
        <f>VLOOKUP(product_questions[[#This Row],[Feature.Part]],Questions[[Feature]:[Req/Opt]],2,0)</f>
        <v>O</v>
      </c>
      <c r="U241" s="19" t="s">
        <v>276</v>
      </c>
      <c r="V241" s="19">
        <f>VLOOKUP(LEFT(product_questions[[#This Row],[Feature.Part]],1),Table5[[Letter]:[Order]],2,0)</f>
        <v>8</v>
      </c>
      <c r="W241" s="18" t="str">
        <f>_xlfn.CONCAT(product_questions[[#This Row],[Product category]]," - ",product_questions[[#This Row],[Question]])</f>
        <v>Terrazzo Flooring - Third-Party Ingredient Disclosure</v>
      </c>
      <c r="X241" s="18" t="str">
        <f>LEFT(_xlfn.XLOOKUP(product_questions[[#This Row],[Product category]],Products[Product Name],Products[CSI],,0),4)</f>
        <v>09 6</v>
      </c>
      <c r="Y241" s="18" t="str">
        <f>_xlfn.XLOOKUP(product_questions[[#This Row],[Product category]],Products[Product Name],Products[CSI],,0)</f>
        <v>09 66 00</v>
      </c>
    </row>
    <row r="242" spans="18:25" x14ac:dyDescent="0.2">
      <c r="R242" t="s">
        <v>181</v>
      </c>
      <c r="S242" s="17" t="str">
        <f>VLOOKUP(product_questions[[#This Row],[Question]],Questions[],3,0)</f>
        <v>X07.3</v>
      </c>
      <c r="T242" s="17" t="str">
        <f>VLOOKUP(product_questions[[#This Row],[Feature.Part]],Questions[[Feature]:[Req/Opt]],2,0)</f>
        <v>O</v>
      </c>
      <c r="U242" s="19" t="s">
        <v>276</v>
      </c>
      <c r="V242" s="19">
        <f>VLOOKUP(LEFT(product_questions[[#This Row],[Feature.Part]],1),Table5[[Letter]:[Order]],2,0)</f>
        <v>8</v>
      </c>
      <c r="W242" s="18" t="str">
        <f>_xlfn.CONCAT(product_questions[[#This Row],[Product category]]," - ",product_questions[[#This Row],[Question]])</f>
        <v>Carpeting - Third-Party Ingredient Disclosure</v>
      </c>
      <c r="X242" s="18" t="str">
        <f>LEFT(_xlfn.XLOOKUP(product_questions[[#This Row],[Product category]],Products[Product Name],Products[CSI],,0),4)</f>
        <v>09 6</v>
      </c>
      <c r="Y242" s="18" t="str">
        <f>_xlfn.XLOOKUP(product_questions[[#This Row],[Product category]],Products[Product Name],Products[CSI],,0)</f>
        <v>09 68 00</v>
      </c>
    </row>
    <row r="243" spans="18:25" x14ac:dyDescent="0.2">
      <c r="R243" t="s">
        <v>178</v>
      </c>
      <c r="S243" s="17" t="str">
        <f>VLOOKUP(product_questions[[#This Row],[Question]],Questions[],3,0)</f>
        <v>X08.1</v>
      </c>
      <c r="T243" s="17" t="str">
        <f>VLOOKUP(product_questions[[#This Row],[Feature.Part]],Questions[[Feature]:[Req/Opt]],2,0)</f>
        <v>O</v>
      </c>
      <c r="U243" s="19" t="s">
        <v>290</v>
      </c>
      <c r="V243" s="19">
        <f>VLOOKUP(LEFT(product_questions[[#This Row],[Feature.Part]],1),Table5[[Letter]:[Order]],2,0)</f>
        <v>8</v>
      </c>
      <c r="W243" s="18" t="str">
        <f>_xlfn.CONCAT(product_questions[[#This Row],[Product category]]," - ",product_questions[[#This Row],[Question]])</f>
        <v>Fluid-Applied Flooring - Enhanced Chemical Restrictions - Inventory</v>
      </c>
      <c r="X243" s="18" t="str">
        <f>LEFT(_xlfn.XLOOKUP(product_questions[[#This Row],[Product category]],Products[Product Name],Products[CSI],,0),4)</f>
        <v>09 6</v>
      </c>
      <c r="Y243" s="18" t="str">
        <f>_xlfn.XLOOKUP(product_questions[[#This Row],[Product category]],Products[Product Name],Products[CSI],,0)</f>
        <v>09 67 00</v>
      </c>
    </row>
    <row r="244" spans="18:25" x14ac:dyDescent="0.2">
      <c r="R244" t="s">
        <v>217</v>
      </c>
      <c r="S244" s="17" t="str">
        <f>VLOOKUP(product_questions[[#This Row],[Question]],Questions[],3,0)</f>
        <v>X08.1</v>
      </c>
      <c r="T244" s="17" t="str">
        <f>VLOOKUP(product_questions[[#This Row],[Feature.Part]],Questions[[Feature]:[Req/Opt]],2,0)</f>
        <v>O</v>
      </c>
      <c r="U244" s="19" t="s">
        <v>290</v>
      </c>
      <c r="V244" s="19">
        <f>VLOOKUP(LEFT(product_questions[[#This Row],[Feature.Part]],1),Table5[[Letter]:[Order]],2,0)</f>
        <v>8</v>
      </c>
      <c r="W244" s="18" t="str">
        <f>_xlfn.CONCAT(product_questions[[#This Row],[Product category]]," - ",product_questions[[#This Row],[Question]])</f>
        <v>Flooring Adhesives - Enhanced Chemical Restrictions - Inventory</v>
      </c>
      <c r="X244" s="18" t="str">
        <f>LEFT(_xlfn.XLOOKUP(product_questions[[#This Row],[Product category]],Products[Product Name],Products[CSI],,0),4)</f>
        <v>09 6</v>
      </c>
      <c r="Y244" s="18" t="str">
        <f>_xlfn.XLOOKUP(product_questions[[#This Row],[Product category]],Products[Product Name],Products[CSI],,0)</f>
        <v>09 60 50</v>
      </c>
    </row>
    <row r="245" spans="18:25" x14ac:dyDescent="0.2">
      <c r="R245" t="s">
        <v>169</v>
      </c>
      <c r="S245" s="17" t="str">
        <f>VLOOKUP(product_questions[[#This Row],[Question]],Questions[],3,0)</f>
        <v>X08.1</v>
      </c>
      <c r="T245" s="17" t="str">
        <f>VLOOKUP(product_questions[[#This Row],[Feature.Part]],Questions[[Feature]:[Req/Opt]],2,0)</f>
        <v>O</v>
      </c>
      <c r="U245" s="19" t="s">
        <v>290</v>
      </c>
      <c r="V245" s="19">
        <f>VLOOKUP(LEFT(product_questions[[#This Row],[Feature.Part]],1),Table5[[Letter]:[Order]],2,0)</f>
        <v>8</v>
      </c>
      <c r="W245" s="18" t="str">
        <f>_xlfn.CONCAT(product_questions[[#This Row],[Product category]]," - ",product_questions[[#This Row],[Question]])</f>
        <v>Specialty Flooring - Enhanced Chemical Restrictions - Inventory</v>
      </c>
      <c r="X245" s="18" t="str">
        <f>LEFT(_xlfn.XLOOKUP(product_questions[[#This Row],[Product category]],Products[Product Name],Products[CSI],,0),4)</f>
        <v>09 6</v>
      </c>
      <c r="Y245" s="18" t="str">
        <f>_xlfn.XLOOKUP(product_questions[[#This Row],[Product category]],Products[Product Name],Products[CSI],,0)</f>
        <v>09 62 00</v>
      </c>
    </row>
    <row r="246" spans="18:25" x14ac:dyDescent="0.2">
      <c r="R246" t="s">
        <v>170</v>
      </c>
      <c r="S246" s="17" t="str">
        <f>VLOOKUP(product_questions[[#This Row],[Question]],Questions[],3,0)</f>
        <v>X08.1</v>
      </c>
      <c r="T246" s="17" t="str">
        <f>VLOOKUP(product_questions[[#This Row],[Feature.Part]],Questions[[Feature]:[Req/Opt]],2,0)</f>
        <v>O</v>
      </c>
      <c r="U246" s="19" t="s">
        <v>290</v>
      </c>
      <c r="V246" s="19">
        <f>VLOOKUP(LEFT(product_questions[[#This Row],[Feature.Part]],1),Table5[[Letter]:[Order]],2,0)</f>
        <v>8</v>
      </c>
      <c r="W246" s="18" t="str">
        <f>_xlfn.CONCAT(product_questions[[#This Row],[Product category]]," - ",product_questions[[#This Row],[Question]])</f>
        <v>Masonry Flooring - Enhanced Chemical Restrictions - Inventory</v>
      </c>
      <c r="X246" s="18" t="str">
        <f>LEFT(_xlfn.XLOOKUP(product_questions[[#This Row],[Product category]],Products[Product Name],Products[CSI],,0),4)</f>
        <v>09 6</v>
      </c>
      <c r="Y246" s="18" t="str">
        <f>_xlfn.XLOOKUP(product_questions[[#This Row],[Product category]],Products[Product Name],Products[CSI],,0)</f>
        <v>09 63 00</v>
      </c>
    </row>
    <row r="247" spans="18:25" x14ac:dyDescent="0.2">
      <c r="R247" t="s">
        <v>173</v>
      </c>
      <c r="S247" s="17" t="str">
        <f>VLOOKUP(product_questions[[#This Row],[Question]],Questions[],3,0)</f>
        <v>X08.1</v>
      </c>
      <c r="T247" s="17" t="str">
        <f>VLOOKUP(product_questions[[#This Row],[Feature.Part]],Questions[[Feature]:[Req/Opt]],2,0)</f>
        <v>O</v>
      </c>
      <c r="U247" s="19" t="s">
        <v>290</v>
      </c>
      <c r="V247" s="19">
        <f>VLOOKUP(LEFT(product_questions[[#This Row],[Feature.Part]],1),Table5[[Letter]:[Order]],2,0)</f>
        <v>8</v>
      </c>
      <c r="W247" s="18" t="str">
        <f>_xlfn.CONCAT(product_questions[[#This Row],[Product category]]," - ",product_questions[[#This Row],[Question]])</f>
        <v>Wood Flooring - Enhanced Chemical Restrictions - Inventory</v>
      </c>
      <c r="X247" s="18" t="str">
        <f>LEFT(_xlfn.XLOOKUP(product_questions[[#This Row],[Product category]],Products[Product Name],Products[CSI],,0),4)</f>
        <v>09 6</v>
      </c>
      <c r="Y247" s="18" t="str">
        <f>_xlfn.XLOOKUP(product_questions[[#This Row],[Product category]],Products[Product Name],Products[CSI],,0)</f>
        <v>09 64 00</v>
      </c>
    </row>
    <row r="248" spans="18:25" x14ac:dyDescent="0.2">
      <c r="R248" t="s">
        <v>175</v>
      </c>
      <c r="S248" s="17" t="str">
        <f>VLOOKUP(product_questions[[#This Row],[Question]],Questions[],3,0)</f>
        <v>X08.1</v>
      </c>
      <c r="T248" s="17" t="str">
        <f>VLOOKUP(product_questions[[#This Row],[Feature.Part]],Questions[[Feature]:[Req/Opt]],2,0)</f>
        <v>O</v>
      </c>
      <c r="U248" s="19" t="s">
        <v>290</v>
      </c>
      <c r="V248" s="19">
        <f>VLOOKUP(LEFT(product_questions[[#This Row],[Feature.Part]],1),Table5[[Letter]:[Order]],2,0)</f>
        <v>8</v>
      </c>
      <c r="W248" s="18" t="str">
        <f>_xlfn.CONCAT(product_questions[[#This Row],[Product category]]," - ",product_questions[[#This Row],[Question]])</f>
        <v>Resilient Flooring - Enhanced Chemical Restrictions - Inventory</v>
      </c>
      <c r="X248" s="18" t="str">
        <f>LEFT(_xlfn.XLOOKUP(product_questions[[#This Row],[Product category]],Products[Product Name],Products[CSI],,0),4)</f>
        <v>09 6</v>
      </c>
      <c r="Y248" s="18" t="str">
        <f>_xlfn.XLOOKUP(product_questions[[#This Row],[Product category]],Products[Product Name],Products[CSI],,0)</f>
        <v>09 65 00</v>
      </c>
    </row>
    <row r="249" spans="18:25" x14ac:dyDescent="0.2">
      <c r="R249" t="s">
        <v>177</v>
      </c>
      <c r="S249" s="17" t="str">
        <f>VLOOKUP(product_questions[[#This Row],[Question]],Questions[],3,0)</f>
        <v>X08.1</v>
      </c>
      <c r="T249" s="17" t="str">
        <f>VLOOKUP(product_questions[[#This Row],[Feature.Part]],Questions[[Feature]:[Req/Opt]],2,0)</f>
        <v>O</v>
      </c>
      <c r="U249" s="19" t="s">
        <v>290</v>
      </c>
      <c r="V249" s="19">
        <f>VLOOKUP(LEFT(product_questions[[#This Row],[Feature.Part]],1),Table5[[Letter]:[Order]],2,0)</f>
        <v>8</v>
      </c>
      <c r="W249" s="18" t="str">
        <f>_xlfn.CONCAT(product_questions[[#This Row],[Product category]]," - ",product_questions[[#This Row],[Question]])</f>
        <v>Terrazzo Flooring - Enhanced Chemical Restrictions - Inventory</v>
      </c>
      <c r="X249" s="18" t="str">
        <f>LEFT(_xlfn.XLOOKUP(product_questions[[#This Row],[Product category]],Products[Product Name],Products[CSI],,0),4)</f>
        <v>09 6</v>
      </c>
      <c r="Y249" s="18" t="str">
        <f>_xlfn.XLOOKUP(product_questions[[#This Row],[Product category]],Products[Product Name],Products[CSI],,0)</f>
        <v>09 66 00</v>
      </c>
    </row>
    <row r="250" spans="18:25" x14ac:dyDescent="0.2">
      <c r="R250" t="s">
        <v>181</v>
      </c>
      <c r="S250" s="17" t="str">
        <f>VLOOKUP(product_questions[[#This Row],[Question]],Questions[],3,0)</f>
        <v>X08.1</v>
      </c>
      <c r="T250" s="17" t="str">
        <f>VLOOKUP(product_questions[[#This Row],[Feature.Part]],Questions[[Feature]:[Req/Opt]],2,0)</f>
        <v>O</v>
      </c>
      <c r="U250" s="19" t="s">
        <v>290</v>
      </c>
      <c r="V250" s="19">
        <f>VLOOKUP(LEFT(product_questions[[#This Row],[Feature.Part]],1),Table5[[Letter]:[Order]],2,0)</f>
        <v>8</v>
      </c>
      <c r="W250" s="18" t="str">
        <f>_xlfn.CONCAT(product_questions[[#This Row],[Product category]]," - ",product_questions[[#This Row],[Question]])</f>
        <v>Carpeting - Enhanced Chemical Restrictions - Inventory</v>
      </c>
      <c r="X250" s="18" t="str">
        <f>LEFT(_xlfn.XLOOKUP(product_questions[[#This Row],[Product category]],Products[Product Name],Products[CSI],,0),4)</f>
        <v>09 6</v>
      </c>
      <c r="Y250" s="18" t="str">
        <f>_xlfn.XLOOKUP(product_questions[[#This Row],[Product category]],Products[Product Name],Products[CSI],,0)</f>
        <v>09 68 00</v>
      </c>
    </row>
    <row r="251" spans="18:25" x14ac:dyDescent="0.2">
      <c r="R251" t="s">
        <v>178</v>
      </c>
      <c r="S251" s="17" t="str">
        <f>VLOOKUP(product_questions[[#This Row],[Question]],Questions[],3,0)</f>
        <v>X08.1</v>
      </c>
      <c r="T251" s="17" t="str">
        <f>VLOOKUP(product_questions[[#This Row],[Feature.Part]],Questions[[Feature]:[Req/Opt]],2,0)</f>
        <v>O</v>
      </c>
      <c r="U251" s="19" t="s">
        <v>291</v>
      </c>
      <c r="V251" s="19">
        <f>VLOOKUP(LEFT(product_questions[[#This Row],[Feature.Part]],1),Table5[[Letter]:[Order]],2,0)</f>
        <v>8</v>
      </c>
      <c r="W251" s="18" t="str">
        <f>_xlfn.CONCAT(product_questions[[#This Row],[Product category]]," - ",product_questions[[#This Row],[Question]])</f>
        <v>Fluid-Applied Flooring - Enhanced Chemical Restriction - Targets</v>
      </c>
      <c r="X251" s="18" t="str">
        <f>LEFT(_xlfn.XLOOKUP(product_questions[[#This Row],[Product category]],Products[Product Name],Products[CSI],,0),4)</f>
        <v>09 6</v>
      </c>
      <c r="Y251" s="18" t="str">
        <f>_xlfn.XLOOKUP(product_questions[[#This Row],[Product category]],Products[Product Name],Products[CSI],,0)</f>
        <v>09 67 00</v>
      </c>
    </row>
    <row r="252" spans="18:25" x14ac:dyDescent="0.2">
      <c r="R252" t="s">
        <v>217</v>
      </c>
      <c r="S252" s="17" t="str">
        <f>VLOOKUP(product_questions[[#This Row],[Question]],Questions[],3,0)</f>
        <v>X08.1</v>
      </c>
      <c r="T252" s="17" t="str">
        <f>VLOOKUP(product_questions[[#This Row],[Feature.Part]],Questions[[Feature]:[Req/Opt]],2,0)</f>
        <v>O</v>
      </c>
      <c r="U252" s="19" t="s">
        <v>291</v>
      </c>
      <c r="V252" s="19">
        <f>VLOOKUP(LEFT(product_questions[[#This Row],[Feature.Part]],1),Table5[[Letter]:[Order]],2,0)</f>
        <v>8</v>
      </c>
      <c r="W252" s="18" t="str">
        <f>_xlfn.CONCAT(product_questions[[#This Row],[Product category]]," - ",product_questions[[#This Row],[Question]])</f>
        <v>Flooring Adhesives - Enhanced Chemical Restriction - Targets</v>
      </c>
      <c r="X252" s="18" t="str">
        <f>LEFT(_xlfn.XLOOKUP(product_questions[[#This Row],[Product category]],Products[Product Name],Products[CSI],,0),4)</f>
        <v>09 6</v>
      </c>
      <c r="Y252" s="18" t="str">
        <f>_xlfn.XLOOKUP(product_questions[[#This Row],[Product category]],Products[Product Name],Products[CSI],,0)</f>
        <v>09 60 50</v>
      </c>
    </row>
    <row r="253" spans="18:25" x14ac:dyDescent="0.2">
      <c r="R253" t="s">
        <v>169</v>
      </c>
      <c r="S253" s="17" t="str">
        <f>VLOOKUP(product_questions[[#This Row],[Question]],Questions[],3,0)</f>
        <v>X08.1</v>
      </c>
      <c r="T253" s="17" t="str">
        <f>VLOOKUP(product_questions[[#This Row],[Feature.Part]],Questions[[Feature]:[Req/Opt]],2,0)</f>
        <v>O</v>
      </c>
      <c r="U253" s="19" t="s">
        <v>291</v>
      </c>
      <c r="V253" s="19">
        <f>VLOOKUP(LEFT(product_questions[[#This Row],[Feature.Part]],1),Table5[[Letter]:[Order]],2,0)</f>
        <v>8</v>
      </c>
      <c r="W253" s="18" t="str">
        <f>_xlfn.CONCAT(product_questions[[#This Row],[Product category]]," - ",product_questions[[#This Row],[Question]])</f>
        <v>Specialty Flooring - Enhanced Chemical Restriction - Targets</v>
      </c>
      <c r="X253" s="18" t="str">
        <f>LEFT(_xlfn.XLOOKUP(product_questions[[#This Row],[Product category]],Products[Product Name],Products[CSI],,0),4)</f>
        <v>09 6</v>
      </c>
      <c r="Y253" s="18" t="str">
        <f>_xlfn.XLOOKUP(product_questions[[#This Row],[Product category]],Products[Product Name],Products[CSI],,0)</f>
        <v>09 62 00</v>
      </c>
    </row>
    <row r="254" spans="18:25" x14ac:dyDescent="0.2">
      <c r="R254" t="s">
        <v>170</v>
      </c>
      <c r="S254" s="17" t="str">
        <f>VLOOKUP(product_questions[[#This Row],[Question]],Questions[],3,0)</f>
        <v>X08.1</v>
      </c>
      <c r="T254" s="17" t="str">
        <f>VLOOKUP(product_questions[[#This Row],[Feature.Part]],Questions[[Feature]:[Req/Opt]],2,0)</f>
        <v>O</v>
      </c>
      <c r="U254" s="19" t="s">
        <v>291</v>
      </c>
      <c r="V254" s="19">
        <f>VLOOKUP(LEFT(product_questions[[#This Row],[Feature.Part]],1),Table5[[Letter]:[Order]],2,0)</f>
        <v>8</v>
      </c>
      <c r="W254" s="18" t="str">
        <f>_xlfn.CONCAT(product_questions[[#This Row],[Product category]]," - ",product_questions[[#This Row],[Question]])</f>
        <v>Masonry Flooring - Enhanced Chemical Restriction - Targets</v>
      </c>
      <c r="X254" s="18" t="str">
        <f>LEFT(_xlfn.XLOOKUP(product_questions[[#This Row],[Product category]],Products[Product Name],Products[CSI],,0),4)</f>
        <v>09 6</v>
      </c>
      <c r="Y254" s="18" t="str">
        <f>_xlfn.XLOOKUP(product_questions[[#This Row],[Product category]],Products[Product Name],Products[CSI],,0)</f>
        <v>09 63 00</v>
      </c>
    </row>
    <row r="255" spans="18:25" x14ac:dyDescent="0.2">
      <c r="R255" t="s">
        <v>173</v>
      </c>
      <c r="S255" s="17" t="str">
        <f>VLOOKUP(product_questions[[#This Row],[Question]],Questions[],3,0)</f>
        <v>X08.1</v>
      </c>
      <c r="T255" s="17" t="str">
        <f>VLOOKUP(product_questions[[#This Row],[Feature.Part]],Questions[[Feature]:[Req/Opt]],2,0)</f>
        <v>O</v>
      </c>
      <c r="U255" s="19" t="s">
        <v>291</v>
      </c>
      <c r="V255" s="19">
        <f>VLOOKUP(LEFT(product_questions[[#This Row],[Feature.Part]],1),Table5[[Letter]:[Order]],2,0)</f>
        <v>8</v>
      </c>
      <c r="W255" s="18" t="str">
        <f>_xlfn.CONCAT(product_questions[[#This Row],[Product category]]," - ",product_questions[[#This Row],[Question]])</f>
        <v>Wood Flooring - Enhanced Chemical Restriction - Targets</v>
      </c>
      <c r="X255" s="18" t="str">
        <f>LEFT(_xlfn.XLOOKUP(product_questions[[#This Row],[Product category]],Products[Product Name],Products[CSI],,0),4)</f>
        <v>09 6</v>
      </c>
      <c r="Y255" s="18" t="str">
        <f>_xlfn.XLOOKUP(product_questions[[#This Row],[Product category]],Products[Product Name],Products[CSI],,0)</f>
        <v>09 64 00</v>
      </c>
    </row>
    <row r="256" spans="18:25" x14ac:dyDescent="0.2">
      <c r="R256" t="s">
        <v>175</v>
      </c>
      <c r="S256" s="17" t="str">
        <f>VLOOKUP(product_questions[[#This Row],[Question]],Questions[],3,0)</f>
        <v>X08.1</v>
      </c>
      <c r="T256" s="17" t="str">
        <f>VLOOKUP(product_questions[[#This Row],[Feature.Part]],Questions[[Feature]:[Req/Opt]],2,0)</f>
        <v>O</v>
      </c>
      <c r="U256" s="19" t="s">
        <v>291</v>
      </c>
      <c r="V256" s="19">
        <f>VLOOKUP(LEFT(product_questions[[#This Row],[Feature.Part]],1),Table5[[Letter]:[Order]],2,0)</f>
        <v>8</v>
      </c>
      <c r="W256" s="18" t="str">
        <f>_xlfn.CONCAT(product_questions[[#This Row],[Product category]]," - ",product_questions[[#This Row],[Question]])</f>
        <v>Resilient Flooring - Enhanced Chemical Restriction - Targets</v>
      </c>
      <c r="X256" s="18" t="str">
        <f>LEFT(_xlfn.XLOOKUP(product_questions[[#This Row],[Product category]],Products[Product Name],Products[CSI],,0),4)</f>
        <v>09 6</v>
      </c>
      <c r="Y256" s="18" t="str">
        <f>_xlfn.XLOOKUP(product_questions[[#This Row],[Product category]],Products[Product Name],Products[CSI],,0)</f>
        <v>09 65 00</v>
      </c>
    </row>
    <row r="257" spans="18:25" x14ac:dyDescent="0.2">
      <c r="R257" t="s">
        <v>177</v>
      </c>
      <c r="S257" s="17" t="str">
        <f>VLOOKUP(product_questions[[#This Row],[Question]],Questions[],3,0)</f>
        <v>X08.1</v>
      </c>
      <c r="T257" s="17" t="str">
        <f>VLOOKUP(product_questions[[#This Row],[Feature.Part]],Questions[[Feature]:[Req/Opt]],2,0)</f>
        <v>O</v>
      </c>
      <c r="U257" s="19" t="s">
        <v>291</v>
      </c>
      <c r="V257" s="19">
        <f>VLOOKUP(LEFT(product_questions[[#This Row],[Feature.Part]],1),Table5[[Letter]:[Order]],2,0)</f>
        <v>8</v>
      </c>
      <c r="W257" s="18" t="str">
        <f>_xlfn.CONCAT(product_questions[[#This Row],[Product category]]," - ",product_questions[[#This Row],[Question]])</f>
        <v>Terrazzo Flooring - Enhanced Chemical Restriction - Targets</v>
      </c>
      <c r="X257" s="18" t="str">
        <f>LEFT(_xlfn.XLOOKUP(product_questions[[#This Row],[Product category]],Products[Product Name],Products[CSI],,0),4)</f>
        <v>09 6</v>
      </c>
      <c r="Y257" s="18" t="str">
        <f>_xlfn.XLOOKUP(product_questions[[#This Row],[Product category]],Products[Product Name],Products[CSI],,0)</f>
        <v>09 66 00</v>
      </c>
    </row>
    <row r="258" spans="18:25" x14ac:dyDescent="0.2">
      <c r="R258" t="s">
        <v>181</v>
      </c>
      <c r="S258" s="17" t="str">
        <f>VLOOKUP(product_questions[[#This Row],[Question]],Questions[],3,0)</f>
        <v>X08.1</v>
      </c>
      <c r="T258" s="17" t="str">
        <f>VLOOKUP(product_questions[[#This Row],[Feature.Part]],Questions[[Feature]:[Req/Opt]],2,0)</f>
        <v>O</v>
      </c>
      <c r="U258" s="19" t="s">
        <v>291</v>
      </c>
      <c r="V258" s="19">
        <f>VLOOKUP(LEFT(product_questions[[#This Row],[Feature.Part]],1),Table5[[Letter]:[Order]],2,0)</f>
        <v>8</v>
      </c>
      <c r="W258" s="18" t="str">
        <f>_xlfn.CONCAT(product_questions[[#This Row],[Product category]]," - ",product_questions[[#This Row],[Question]])</f>
        <v>Carpeting - Enhanced Chemical Restriction - Targets</v>
      </c>
      <c r="X258" s="18" t="str">
        <f>LEFT(_xlfn.XLOOKUP(product_questions[[#This Row],[Product category]],Products[Product Name],Products[CSI],,0),4)</f>
        <v>09 6</v>
      </c>
      <c r="Y258" s="18" t="str">
        <f>_xlfn.XLOOKUP(product_questions[[#This Row],[Product category]],Products[Product Name],Products[CSI],,0)</f>
        <v>09 68 00</v>
      </c>
    </row>
    <row r="259" spans="18:25" x14ac:dyDescent="0.2">
      <c r="R259" t="s">
        <v>178</v>
      </c>
      <c r="S259" s="17" t="str">
        <f>VLOOKUP(product_questions[[#This Row],[Question]],Questions[],3,0)</f>
        <v>X08.2</v>
      </c>
      <c r="T259" s="17" t="str">
        <f>VLOOKUP(product_questions[[#This Row],[Feature.Part]],Questions[[Feature]:[Req/Opt]],2,0)</f>
        <v>O</v>
      </c>
      <c r="U259" s="19" t="s">
        <v>289</v>
      </c>
      <c r="V259" s="19">
        <f>VLOOKUP(LEFT(product_questions[[#This Row],[Feature.Part]],1),Table5[[Letter]:[Order]],2,0)</f>
        <v>8</v>
      </c>
      <c r="W259" s="18" t="str">
        <f>_xlfn.CONCAT(product_questions[[#This Row],[Product category]]," - ",product_questions[[#This Row],[Question]])</f>
        <v>Fluid-Applied Flooring - Optimized Products</v>
      </c>
      <c r="X259" s="18" t="str">
        <f>LEFT(_xlfn.XLOOKUP(product_questions[[#This Row],[Product category]],Products[Product Name],Products[CSI],,0),4)</f>
        <v>09 6</v>
      </c>
      <c r="Y259" s="18" t="str">
        <f>_xlfn.XLOOKUP(product_questions[[#This Row],[Product category]],Products[Product Name],Products[CSI],,0)</f>
        <v>09 67 00</v>
      </c>
    </row>
    <row r="260" spans="18:25" x14ac:dyDescent="0.2">
      <c r="R260" t="s">
        <v>217</v>
      </c>
      <c r="S260" s="17" t="str">
        <f>VLOOKUP(product_questions[[#This Row],[Question]],Questions[],3,0)</f>
        <v>X08.2</v>
      </c>
      <c r="T260" s="17" t="str">
        <f>VLOOKUP(product_questions[[#This Row],[Feature.Part]],Questions[[Feature]:[Req/Opt]],2,0)</f>
        <v>O</v>
      </c>
      <c r="U260" s="19" t="s">
        <v>289</v>
      </c>
      <c r="V260" s="19">
        <f>VLOOKUP(LEFT(product_questions[[#This Row],[Feature.Part]],1),Table5[[Letter]:[Order]],2,0)</f>
        <v>8</v>
      </c>
      <c r="W260" s="18" t="str">
        <f>_xlfn.CONCAT(product_questions[[#This Row],[Product category]]," - ",product_questions[[#This Row],[Question]])</f>
        <v>Flooring Adhesives - Optimized Products</v>
      </c>
      <c r="X260" s="18" t="str">
        <f>LEFT(_xlfn.XLOOKUP(product_questions[[#This Row],[Product category]],Products[Product Name],Products[CSI],,0),4)</f>
        <v>09 6</v>
      </c>
      <c r="Y260" s="18" t="str">
        <f>_xlfn.XLOOKUP(product_questions[[#This Row],[Product category]],Products[Product Name],Products[CSI],,0)</f>
        <v>09 60 50</v>
      </c>
    </row>
    <row r="261" spans="18:25" x14ac:dyDescent="0.2">
      <c r="R261" t="s">
        <v>169</v>
      </c>
      <c r="S261" s="17" t="str">
        <f>VLOOKUP(product_questions[[#This Row],[Question]],Questions[],3,0)</f>
        <v>X08.2</v>
      </c>
      <c r="T261" s="17" t="str">
        <f>VLOOKUP(product_questions[[#This Row],[Feature.Part]],Questions[[Feature]:[Req/Opt]],2,0)</f>
        <v>O</v>
      </c>
      <c r="U261" s="19" t="s">
        <v>289</v>
      </c>
      <c r="V261" s="19">
        <f>VLOOKUP(LEFT(product_questions[[#This Row],[Feature.Part]],1),Table5[[Letter]:[Order]],2,0)</f>
        <v>8</v>
      </c>
      <c r="W261" s="18" t="str">
        <f>_xlfn.CONCAT(product_questions[[#This Row],[Product category]]," - ",product_questions[[#This Row],[Question]])</f>
        <v>Specialty Flooring - Optimized Products</v>
      </c>
      <c r="X261" s="18" t="str">
        <f>LEFT(_xlfn.XLOOKUP(product_questions[[#This Row],[Product category]],Products[Product Name],Products[CSI],,0),4)</f>
        <v>09 6</v>
      </c>
      <c r="Y261" s="18" t="str">
        <f>_xlfn.XLOOKUP(product_questions[[#This Row],[Product category]],Products[Product Name],Products[CSI],,0)</f>
        <v>09 62 00</v>
      </c>
    </row>
    <row r="262" spans="18:25" x14ac:dyDescent="0.2">
      <c r="R262" t="s">
        <v>170</v>
      </c>
      <c r="S262" s="17" t="str">
        <f>VLOOKUP(product_questions[[#This Row],[Question]],Questions[],3,0)</f>
        <v>X08.2</v>
      </c>
      <c r="T262" s="17" t="str">
        <f>VLOOKUP(product_questions[[#This Row],[Feature.Part]],Questions[[Feature]:[Req/Opt]],2,0)</f>
        <v>O</v>
      </c>
      <c r="U262" s="19" t="s">
        <v>289</v>
      </c>
      <c r="V262" s="19">
        <f>VLOOKUP(LEFT(product_questions[[#This Row],[Feature.Part]],1),Table5[[Letter]:[Order]],2,0)</f>
        <v>8</v>
      </c>
      <c r="W262" s="18" t="str">
        <f>_xlfn.CONCAT(product_questions[[#This Row],[Product category]]," - ",product_questions[[#This Row],[Question]])</f>
        <v>Masonry Flooring - Optimized Products</v>
      </c>
      <c r="X262" s="18" t="str">
        <f>LEFT(_xlfn.XLOOKUP(product_questions[[#This Row],[Product category]],Products[Product Name],Products[CSI],,0),4)</f>
        <v>09 6</v>
      </c>
      <c r="Y262" s="18" t="str">
        <f>_xlfn.XLOOKUP(product_questions[[#This Row],[Product category]],Products[Product Name],Products[CSI],,0)</f>
        <v>09 63 00</v>
      </c>
    </row>
    <row r="263" spans="18:25" x14ac:dyDescent="0.2">
      <c r="R263" t="s">
        <v>173</v>
      </c>
      <c r="S263" s="17" t="str">
        <f>VLOOKUP(product_questions[[#This Row],[Question]],Questions[],3,0)</f>
        <v>X08.2</v>
      </c>
      <c r="T263" s="17" t="str">
        <f>VLOOKUP(product_questions[[#This Row],[Feature.Part]],Questions[[Feature]:[Req/Opt]],2,0)</f>
        <v>O</v>
      </c>
      <c r="U263" s="19" t="s">
        <v>289</v>
      </c>
      <c r="V263" s="19">
        <f>VLOOKUP(LEFT(product_questions[[#This Row],[Feature.Part]],1),Table5[[Letter]:[Order]],2,0)</f>
        <v>8</v>
      </c>
      <c r="W263" s="18" t="str">
        <f>_xlfn.CONCAT(product_questions[[#This Row],[Product category]]," - ",product_questions[[#This Row],[Question]])</f>
        <v>Wood Flooring - Optimized Products</v>
      </c>
      <c r="X263" s="18" t="str">
        <f>LEFT(_xlfn.XLOOKUP(product_questions[[#This Row],[Product category]],Products[Product Name],Products[CSI],,0),4)</f>
        <v>09 6</v>
      </c>
      <c r="Y263" s="18" t="str">
        <f>_xlfn.XLOOKUP(product_questions[[#This Row],[Product category]],Products[Product Name],Products[CSI],,0)</f>
        <v>09 64 00</v>
      </c>
    </row>
    <row r="264" spans="18:25" x14ac:dyDescent="0.2">
      <c r="R264" t="s">
        <v>175</v>
      </c>
      <c r="S264" s="17" t="str">
        <f>VLOOKUP(product_questions[[#This Row],[Question]],Questions[],3,0)</f>
        <v>X08.2</v>
      </c>
      <c r="T264" s="17" t="str">
        <f>VLOOKUP(product_questions[[#This Row],[Feature.Part]],Questions[[Feature]:[Req/Opt]],2,0)</f>
        <v>O</v>
      </c>
      <c r="U264" s="19" t="s">
        <v>289</v>
      </c>
      <c r="V264" s="19">
        <f>VLOOKUP(LEFT(product_questions[[#This Row],[Feature.Part]],1),Table5[[Letter]:[Order]],2,0)</f>
        <v>8</v>
      </c>
      <c r="W264" s="18" t="str">
        <f>_xlfn.CONCAT(product_questions[[#This Row],[Product category]]," - ",product_questions[[#This Row],[Question]])</f>
        <v>Resilient Flooring - Optimized Products</v>
      </c>
      <c r="X264" s="18" t="str">
        <f>LEFT(_xlfn.XLOOKUP(product_questions[[#This Row],[Product category]],Products[Product Name],Products[CSI],,0),4)</f>
        <v>09 6</v>
      </c>
      <c r="Y264" s="18" t="str">
        <f>_xlfn.XLOOKUP(product_questions[[#This Row],[Product category]],Products[Product Name],Products[CSI],,0)</f>
        <v>09 65 00</v>
      </c>
    </row>
    <row r="265" spans="18:25" x14ac:dyDescent="0.2">
      <c r="R265" t="s">
        <v>177</v>
      </c>
      <c r="S265" s="17" t="str">
        <f>VLOOKUP(product_questions[[#This Row],[Question]],Questions[],3,0)</f>
        <v>X08.2</v>
      </c>
      <c r="T265" s="17" t="str">
        <f>VLOOKUP(product_questions[[#This Row],[Feature.Part]],Questions[[Feature]:[Req/Opt]],2,0)</f>
        <v>O</v>
      </c>
      <c r="U265" s="19" t="s">
        <v>289</v>
      </c>
      <c r="V265" s="19">
        <f>VLOOKUP(LEFT(product_questions[[#This Row],[Feature.Part]],1),Table5[[Letter]:[Order]],2,0)</f>
        <v>8</v>
      </c>
      <c r="W265" s="18" t="str">
        <f>_xlfn.CONCAT(product_questions[[#This Row],[Product category]]," - ",product_questions[[#This Row],[Question]])</f>
        <v>Terrazzo Flooring - Optimized Products</v>
      </c>
      <c r="X265" s="18" t="str">
        <f>LEFT(_xlfn.XLOOKUP(product_questions[[#This Row],[Product category]],Products[Product Name],Products[CSI],,0),4)</f>
        <v>09 6</v>
      </c>
      <c r="Y265" s="18" t="str">
        <f>_xlfn.XLOOKUP(product_questions[[#This Row],[Product category]],Products[Product Name],Products[CSI],,0)</f>
        <v>09 66 00</v>
      </c>
    </row>
    <row r="266" spans="18:25" x14ac:dyDescent="0.2">
      <c r="R266" t="s">
        <v>181</v>
      </c>
      <c r="S266" s="17" t="str">
        <f>VLOOKUP(product_questions[[#This Row],[Question]],Questions[],3,0)</f>
        <v>X08.2</v>
      </c>
      <c r="T266" s="17" t="str">
        <f>VLOOKUP(product_questions[[#This Row],[Feature.Part]],Questions[[Feature]:[Req/Opt]],2,0)</f>
        <v>O</v>
      </c>
      <c r="U266" s="19" t="s">
        <v>289</v>
      </c>
      <c r="V266" s="19">
        <f>VLOOKUP(LEFT(product_questions[[#This Row],[Feature.Part]],1),Table5[[Letter]:[Order]],2,0)</f>
        <v>8</v>
      </c>
      <c r="W266" s="18" t="str">
        <f>_xlfn.CONCAT(product_questions[[#This Row],[Product category]]," - ",product_questions[[#This Row],[Question]])</f>
        <v>Carpeting - Optimized Products</v>
      </c>
      <c r="X266" s="18" t="str">
        <f>LEFT(_xlfn.XLOOKUP(product_questions[[#This Row],[Product category]],Products[Product Name],Products[CSI],,0),4)</f>
        <v>09 6</v>
      </c>
      <c r="Y266" s="18" t="str">
        <f>_xlfn.XLOOKUP(product_questions[[#This Row],[Product category]],Products[Product Name],Products[CSI],,0)</f>
        <v>09 68 00</v>
      </c>
    </row>
    <row r="267" spans="18:25" x14ac:dyDescent="0.2">
      <c r="R267" s="19" t="s">
        <v>200</v>
      </c>
      <c r="S267" s="17" t="str">
        <f>VLOOKUP(product_questions[[#This Row],[Question]],Questions[],3,0)</f>
        <v>X05.2</v>
      </c>
      <c r="T267" s="17" t="str">
        <f>VLOOKUP(product_questions[[#This Row],[Feature.Part]],Questions[[Feature]:[Req/Opt]],2,0)</f>
        <v>O</v>
      </c>
      <c r="U267" s="19" t="s">
        <v>182</v>
      </c>
      <c r="V267" s="19">
        <f>VLOOKUP(LEFT(product_questions[[#This Row],[Feature.Part]],1),Table5[[Letter]:[Order]],2,0)</f>
        <v>8</v>
      </c>
      <c r="W267" s="18" t="str">
        <f>_xlfn.CONCAT(product_questions[[#This Row],[Product category]]," - ",product_questions[[#This Row],[Question]])</f>
        <v>Wall Finishes - Halogenated flame retardants</v>
      </c>
      <c r="X267" s="18" t="str">
        <f>LEFT(_xlfn.XLOOKUP(product_questions[[#This Row],[Product category]],Products[Product Name],Products[CSI],,0),4)</f>
        <v>09 7</v>
      </c>
      <c r="Y267" s="18" t="str">
        <f>_xlfn.XLOOKUP(product_questions[[#This Row],[Product category]],Products[Product Name],Products[CSI],,0)</f>
        <v>09 70 00</v>
      </c>
    </row>
    <row r="268" spans="18:25" x14ac:dyDescent="0.2">
      <c r="R268" s="19" t="s">
        <v>200</v>
      </c>
      <c r="S268" s="17" t="str">
        <f>VLOOKUP(product_questions[[#This Row],[Question]],Questions[],3,0)</f>
        <v>X05.2</v>
      </c>
      <c r="T268" s="17" t="str">
        <f>VLOOKUP(product_questions[[#This Row],[Feature.Part]],Questions[[Feature]:[Req/Opt]],2,0)</f>
        <v>O</v>
      </c>
      <c r="U268" s="19" t="s">
        <v>187</v>
      </c>
      <c r="V268" s="19">
        <f>VLOOKUP(LEFT(product_questions[[#This Row],[Feature.Part]],1),Table5[[Letter]:[Order]],2,0)</f>
        <v>8</v>
      </c>
      <c r="W268" s="18" t="str">
        <f>_xlfn.CONCAT(product_questions[[#This Row],[Product category]]," - ",product_questions[[#This Row],[Question]])</f>
        <v>Wall Finishes - Orthophthalates</v>
      </c>
      <c r="X268" s="18" t="str">
        <f>LEFT(_xlfn.XLOOKUP(product_questions[[#This Row],[Product category]],Products[Product Name],Products[CSI],,0),4)</f>
        <v>09 7</v>
      </c>
      <c r="Y268" s="18" t="str">
        <f>_xlfn.XLOOKUP(product_questions[[#This Row],[Product category]],Products[Product Name],Products[CSI],,0)</f>
        <v>09 70 00</v>
      </c>
    </row>
    <row r="269" spans="18:25" x14ac:dyDescent="0.2">
      <c r="R269" s="19" t="s">
        <v>200</v>
      </c>
      <c r="S269" s="17" t="str">
        <f>VLOOKUP(product_questions[[#This Row],[Question]],Questions[],3,0)</f>
        <v>X06.2</v>
      </c>
      <c r="T269" s="17" t="str">
        <f>VLOOKUP(product_questions[[#This Row],[Feature.Part]],Questions[[Feature]:[Req/Opt]],2,0)</f>
        <v>O</v>
      </c>
      <c r="U269" s="19" t="s">
        <v>324</v>
      </c>
      <c r="V269" s="19">
        <f>VLOOKUP(LEFT(product_questions[[#This Row],[Feature.Part]],1),Table5[[Letter]:[Order]],2,0)</f>
        <v>8</v>
      </c>
      <c r="W269" s="18" t="str">
        <f>_xlfn.CONCAT(product_questions[[#This Row],[Product category]]," - ",product_questions[[#This Row],[Question]])</f>
        <v>Wall Finishes - Furniture, Architectural, Interior Products VOC limit</v>
      </c>
      <c r="X269" s="18" t="str">
        <f>LEFT(_xlfn.XLOOKUP(product_questions[[#This Row],[Product category]],Products[Product Name],Products[CSI],,0),4)</f>
        <v>09 7</v>
      </c>
      <c r="Y269" s="18" t="str">
        <f>_xlfn.XLOOKUP(product_questions[[#This Row],[Product category]],Products[Product Name],Products[CSI],,0)</f>
        <v>09 70 00</v>
      </c>
    </row>
    <row r="270" spans="18:25" x14ac:dyDescent="0.2">
      <c r="R270" s="19" t="s">
        <v>200</v>
      </c>
      <c r="S270" s="17" t="str">
        <f>VLOOKUP(product_questions[[#This Row],[Question]],Questions[],3,0)</f>
        <v>X07.1</v>
      </c>
      <c r="T270" s="17" t="str">
        <f>VLOOKUP(product_questions[[#This Row],[Feature.Part]],Questions[[Feature]:[Req/Opt]],2,0)</f>
        <v>O</v>
      </c>
      <c r="U270" s="19" t="s">
        <v>8</v>
      </c>
      <c r="V270" s="19">
        <f>VLOOKUP(LEFT(product_questions[[#This Row],[Feature.Part]],1),Table5[[Letter]:[Order]],2,0)</f>
        <v>8</v>
      </c>
      <c r="W270" s="18" t="str">
        <f>_xlfn.CONCAT(product_questions[[#This Row],[Product category]]," - ",product_questions[[#This Row],[Question]])</f>
        <v>Wall Finishes - Disclosed ingredients</v>
      </c>
      <c r="X270" s="18" t="str">
        <f>LEFT(_xlfn.XLOOKUP(product_questions[[#This Row],[Product category]],Products[Product Name],Products[CSI],,0),4)</f>
        <v>09 7</v>
      </c>
      <c r="Y270" s="18" t="str">
        <f>_xlfn.XLOOKUP(product_questions[[#This Row],[Product category]],Products[Product Name],Products[CSI],,0)</f>
        <v>09 70 00</v>
      </c>
    </row>
    <row r="271" spans="18:25" x14ac:dyDescent="0.2">
      <c r="R271" t="s">
        <v>200</v>
      </c>
      <c r="S271" s="17" t="str">
        <f>VLOOKUP(product_questions[[#This Row],[Question]],Questions[],3,0)</f>
        <v>X07.2</v>
      </c>
      <c r="T271" s="17" t="str">
        <f>VLOOKUP(product_questions[[#This Row],[Feature.Part]],Questions[[Feature]:[Req/Opt]],2,0)</f>
        <v>O</v>
      </c>
      <c r="U271" s="19" t="s">
        <v>9</v>
      </c>
      <c r="V271" s="19">
        <f>VLOOKUP(LEFT(product_questions[[#This Row],[Feature.Part]],1),Table5[[Letter]:[Order]],2,0)</f>
        <v>8</v>
      </c>
      <c r="W271" s="18" t="str">
        <f>_xlfn.CONCAT(product_questions[[#This Row],[Product category]]," - ",product_questions[[#This Row],[Question]])</f>
        <v>Wall Finishes - Enhanced disclosed ingredients</v>
      </c>
      <c r="X271" s="18" t="str">
        <f>LEFT(_xlfn.XLOOKUP(product_questions[[#This Row],[Product category]],Products[Product Name],Products[CSI],,0),4)</f>
        <v>09 7</v>
      </c>
      <c r="Y271" s="18" t="str">
        <f>_xlfn.XLOOKUP(product_questions[[#This Row],[Product category]],Products[Product Name],Products[CSI],,0)</f>
        <v>09 70 00</v>
      </c>
    </row>
    <row r="272" spans="18:25" x14ac:dyDescent="0.2">
      <c r="R272" t="s">
        <v>200</v>
      </c>
      <c r="S272" s="17" t="str">
        <f>VLOOKUP(product_questions[[#This Row],[Question]],Questions[],3,0)</f>
        <v>X07.3</v>
      </c>
      <c r="T272" s="17" t="str">
        <f>VLOOKUP(product_questions[[#This Row],[Feature.Part]],Questions[[Feature]:[Req/Opt]],2,0)</f>
        <v>O</v>
      </c>
      <c r="U272" s="19" t="s">
        <v>276</v>
      </c>
      <c r="V272" s="19">
        <f>VLOOKUP(LEFT(product_questions[[#This Row],[Feature.Part]],1),Table5[[Letter]:[Order]],2,0)</f>
        <v>8</v>
      </c>
      <c r="W272" s="18" t="str">
        <f>_xlfn.CONCAT(product_questions[[#This Row],[Product category]]," - ",product_questions[[#This Row],[Question]])</f>
        <v>Wall Finishes - Third-Party Ingredient Disclosure</v>
      </c>
      <c r="X272" s="18" t="str">
        <f>LEFT(_xlfn.XLOOKUP(product_questions[[#This Row],[Product category]],Products[Product Name],Products[CSI],,0),4)</f>
        <v>09 7</v>
      </c>
      <c r="Y272" s="18" t="str">
        <f>_xlfn.XLOOKUP(product_questions[[#This Row],[Product category]],Products[Product Name],Products[CSI],,0)</f>
        <v>09 70 00</v>
      </c>
    </row>
    <row r="273" spans="18:25" x14ac:dyDescent="0.2">
      <c r="R273" t="s">
        <v>200</v>
      </c>
      <c r="S273" s="17" t="str">
        <f>VLOOKUP(product_questions[[#This Row],[Question]],Questions[],3,0)</f>
        <v>X08.1</v>
      </c>
      <c r="T273" s="17" t="str">
        <f>VLOOKUP(product_questions[[#This Row],[Feature.Part]],Questions[[Feature]:[Req/Opt]],2,0)</f>
        <v>O</v>
      </c>
      <c r="U273" s="19" t="s">
        <v>290</v>
      </c>
      <c r="V273" s="19">
        <f>VLOOKUP(LEFT(product_questions[[#This Row],[Feature.Part]],1),Table5[[Letter]:[Order]],2,0)</f>
        <v>8</v>
      </c>
      <c r="W273" s="18" t="str">
        <f>_xlfn.CONCAT(product_questions[[#This Row],[Product category]]," - ",product_questions[[#This Row],[Question]])</f>
        <v>Wall Finishes - Enhanced Chemical Restrictions - Inventory</v>
      </c>
      <c r="X273" s="18" t="str">
        <f>LEFT(_xlfn.XLOOKUP(product_questions[[#This Row],[Product category]],Products[Product Name],Products[CSI],,0),4)</f>
        <v>09 7</v>
      </c>
      <c r="Y273" s="18" t="str">
        <f>_xlfn.XLOOKUP(product_questions[[#This Row],[Product category]],Products[Product Name],Products[CSI],,0)</f>
        <v>09 70 00</v>
      </c>
    </row>
    <row r="274" spans="18:25" x14ac:dyDescent="0.2">
      <c r="R274" t="s">
        <v>200</v>
      </c>
      <c r="S274" s="17" t="str">
        <f>VLOOKUP(product_questions[[#This Row],[Question]],Questions[],3,0)</f>
        <v>X08.1</v>
      </c>
      <c r="T274" s="17" t="str">
        <f>VLOOKUP(product_questions[[#This Row],[Feature.Part]],Questions[[Feature]:[Req/Opt]],2,0)</f>
        <v>O</v>
      </c>
      <c r="U274" s="19" t="s">
        <v>291</v>
      </c>
      <c r="V274" s="19">
        <f>VLOOKUP(LEFT(product_questions[[#This Row],[Feature.Part]],1),Table5[[Letter]:[Order]],2,0)</f>
        <v>8</v>
      </c>
      <c r="W274" s="18" t="str">
        <f>_xlfn.CONCAT(product_questions[[#This Row],[Product category]]," - ",product_questions[[#This Row],[Question]])</f>
        <v>Wall Finishes - Enhanced Chemical Restriction - Targets</v>
      </c>
      <c r="X274" s="18" t="str">
        <f>LEFT(_xlfn.XLOOKUP(product_questions[[#This Row],[Product category]],Products[Product Name],Products[CSI],,0),4)</f>
        <v>09 7</v>
      </c>
      <c r="Y274" s="18" t="str">
        <f>_xlfn.XLOOKUP(product_questions[[#This Row],[Product category]],Products[Product Name],Products[CSI],,0)</f>
        <v>09 70 00</v>
      </c>
    </row>
    <row r="275" spans="18:25" x14ac:dyDescent="0.2">
      <c r="R275" t="s">
        <v>200</v>
      </c>
      <c r="S275" s="17" t="str">
        <f>VLOOKUP(product_questions[[#This Row],[Question]],Questions[],3,0)</f>
        <v>X08.2</v>
      </c>
      <c r="T275" s="17" t="str">
        <f>VLOOKUP(product_questions[[#This Row],[Feature.Part]],Questions[[Feature]:[Req/Opt]],2,0)</f>
        <v>O</v>
      </c>
      <c r="U275" s="19" t="s">
        <v>289</v>
      </c>
      <c r="V275" s="19">
        <f>VLOOKUP(LEFT(product_questions[[#This Row],[Feature.Part]],1),Table5[[Letter]:[Order]],2,0)</f>
        <v>8</v>
      </c>
      <c r="W275" s="18" t="str">
        <f>_xlfn.CONCAT(product_questions[[#This Row],[Product category]]," - ",product_questions[[#This Row],[Question]])</f>
        <v>Wall Finishes - Optimized Products</v>
      </c>
      <c r="X275" s="18" t="str">
        <f>LEFT(_xlfn.XLOOKUP(product_questions[[#This Row],[Product category]],Products[Product Name],Products[CSI],,0),4)</f>
        <v>09 7</v>
      </c>
      <c r="Y275" s="18" t="str">
        <f>_xlfn.XLOOKUP(product_questions[[#This Row],[Product category]],Products[Product Name],Products[CSI],,0)</f>
        <v>09 70 00</v>
      </c>
    </row>
    <row r="276" spans="18:25" x14ac:dyDescent="0.2">
      <c r="R276" t="s">
        <v>154</v>
      </c>
      <c r="S276" s="17" t="str">
        <f>VLOOKUP(product_questions[[#This Row],[Question]],Questions[],3,0)</f>
        <v>X05.1</v>
      </c>
      <c r="T276" s="17" t="str">
        <f>VLOOKUP(product_questions[[#This Row],[Feature.Part]],Questions[[Feature]:[Req/Opt]],2,0)</f>
        <v>O</v>
      </c>
      <c r="U276" s="19" t="s">
        <v>261</v>
      </c>
      <c r="V276" s="19">
        <f>VLOOKUP(LEFT(product_questions[[#This Row],[Feature.Part]],1),Table5[[Letter]:[Order]],2,0)</f>
        <v>8</v>
      </c>
      <c r="W276" s="18" t="str">
        <f>_xlfn.CONCAT(product_questions[[#This Row],[Product category]]," - ",product_questions[[#This Row],[Question]])</f>
        <v>Acoustic Room Components - Plastics and Textiles in Furnishing</v>
      </c>
      <c r="X276" s="18" t="str">
        <f>LEFT(_xlfn.XLOOKUP(product_questions[[#This Row],[Product category]],Products[Product Name],Products[CSI],,0),4)</f>
        <v>09 8</v>
      </c>
      <c r="Y276" s="18" t="str">
        <f>_xlfn.XLOOKUP(product_questions[[#This Row],[Product category]],Products[Product Name],Products[CSI],,0)</f>
        <v>09 84 00</v>
      </c>
    </row>
    <row r="277" spans="18:25" x14ac:dyDescent="0.2">
      <c r="R277" s="19" t="s">
        <v>192</v>
      </c>
      <c r="S277" s="17" t="str">
        <f>VLOOKUP(product_questions[[#This Row],[Question]],Questions[],3,0)</f>
        <v>X05.2</v>
      </c>
      <c r="T277" s="17" t="str">
        <f>VLOOKUP(product_questions[[#This Row],[Feature.Part]],Questions[[Feature]:[Req/Opt]],2,0)</f>
        <v>O</v>
      </c>
      <c r="U277" s="19" t="s">
        <v>182</v>
      </c>
      <c r="V277" s="19">
        <f>VLOOKUP(LEFT(product_questions[[#This Row],[Feature.Part]],1),Table5[[Letter]:[Order]],2,0)</f>
        <v>8</v>
      </c>
      <c r="W277" s="18" t="str">
        <f>_xlfn.CONCAT(product_questions[[#This Row],[Product category]]," - ",product_questions[[#This Row],[Question]])</f>
        <v>Acoustic Insulation - Halogenated flame retardants</v>
      </c>
      <c r="X277" s="18" t="str">
        <f>LEFT(_xlfn.XLOOKUP(product_questions[[#This Row],[Product category]],Products[Product Name],Products[CSI],,0),4)</f>
        <v>09 8</v>
      </c>
      <c r="Y277" s="18" t="str">
        <f>_xlfn.XLOOKUP(product_questions[[#This Row],[Product category]],Products[Product Name],Products[CSI],,0)</f>
        <v>09 81 00</v>
      </c>
    </row>
    <row r="278" spans="18:25" x14ac:dyDescent="0.2">
      <c r="R278" s="19" t="s">
        <v>153</v>
      </c>
      <c r="S278" s="17" t="str">
        <f>VLOOKUP(product_questions[[#This Row],[Question]],Questions[],3,0)</f>
        <v>X05.2</v>
      </c>
      <c r="T278" s="17" t="str">
        <f>VLOOKUP(product_questions[[#This Row],[Feature.Part]],Questions[[Feature]:[Req/Opt]],2,0)</f>
        <v>O</v>
      </c>
      <c r="U278" s="19" t="s">
        <v>182</v>
      </c>
      <c r="V278" s="19">
        <f>VLOOKUP(LEFT(product_questions[[#This Row],[Feature.Part]],1),Table5[[Letter]:[Order]],2,0)</f>
        <v>8</v>
      </c>
      <c r="W278" s="18" t="str">
        <f>_xlfn.CONCAT(product_questions[[#This Row],[Product category]]," - ",product_questions[[#This Row],[Question]])</f>
        <v>Acoustic Finishes - Halogenated flame retardants</v>
      </c>
      <c r="X278" s="18" t="str">
        <f>LEFT(_xlfn.XLOOKUP(product_questions[[#This Row],[Product category]],Products[Product Name],Products[CSI],,0),4)</f>
        <v>09 8</v>
      </c>
      <c r="Y278" s="18" t="str">
        <f>_xlfn.XLOOKUP(product_questions[[#This Row],[Product category]],Products[Product Name],Products[CSI],,0)</f>
        <v>09 83 00</v>
      </c>
    </row>
    <row r="279" spans="18:25" x14ac:dyDescent="0.2">
      <c r="R279" t="s">
        <v>154</v>
      </c>
      <c r="S279" s="17" t="str">
        <f>VLOOKUP(product_questions[[#This Row],[Question]],Questions[],3,0)</f>
        <v>X05.2</v>
      </c>
      <c r="T279" s="17" t="str">
        <f>VLOOKUP(product_questions[[#This Row],[Feature.Part]],Questions[[Feature]:[Req/Opt]],2,0)</f>
        <v>O</v>
      </c>
      <c r="U279" s="19" t="s">
        <v>182</v>
      </c>
      <c r="V279" s="19">
        <f>VLOOKUP(LEFT(product_questions[[#This Row],[Feature.Part]],1),Table5[[Letter]:[Order]],2,0)</f>
        <v>8</v>
      </c>
      <c r="W279" s="18" t="str">
        <f>_xlfn.CONCAT(product_questions[[#This Row],[Product category]]," - ",product_questions[[#This Row],[Question]])</f>
        <v>Acoustic Room Components - Halogenated flame retardants</v>
      </c>
      <c r="X279" s="18" t="str">
        <f>LEFT(_xlfn.XLOOKUP(product_questions[[#This Row],[Product category]],Products[Product Name],Products[CSI],,0),4)</f>
        <v>09 8</v>
      </c>
      <c r="Y279" s="18" t="str">
        <f>_xlfn.XLOOKUP(product_questions[[#This Row],[Product category]],Products[Product Name],Products[CSI],,0)</f>
        <v>09 84 00</v>
      </c>
    </row>
    <row r="280" spans="18:25" x14ac:dyDescent="0.2">
      <c r="R280" s="19" t="s">
        <v>153</v>
      </c>
      <c r="S280" s="17" t="str">
        <f>VLOOKUP(product_questions[[#This Row],[Question]],Questions[],3,0)</f>
        <v>X05.2</v>
      </c>
      <c r="T280" s="17" t="str">
        <f>VLOOKUP(product_questions[[#This Row],[Feature.Part]],Questions[[Feature]:[Req/Opt]],2,0)</f>
        <v>O</v>
      </c>
      <c r="U280" s="19" t="s">
        <v>187</v>
      </c>
      <c r="V280" s="19">
        <f>VLOOKUP(LEFT(product_questions[[#This Row],[Feature.Part]],1),Table5[[Letter]:[Order]],2,0)</f>
        <v>8</v>
      </c>
      <c r="W280" s="18" t="str">
        <f>_xlfn.CONCAT(product_questions[[#This Row],[Product category]]," - ",product_questions[[#This Row],[Question]])</f>
        <v>Acoustic Finishes - Orthophthalates</v>
      </c>
      <c r="X280" s="18" t="str">
        <f>LEFT(_xlfn.XLOOKUP(product_questions[[#This Row],[Product category]],Products[Product Name],Products[CSI],,0),4)</f>
        <v>09 8</v>
      </c>
      <c r="Y280" s="18" t="str">
        <f>_xlfn.XLOOKUP(product_questions[[#This Row],[Product category]],Products[Product Name],Products[CSI],,0)</f>
        <v>09 83 00</v>
      </c>
    </row>
    <row r="281" spans="18:25" x14ac:dyDescent="0.2">
      <c r="R281" t="s">
        <v>154</v>
      </c>
      <c r="S281" s="17" t="str">
        <f>VLOOKUP(product_questions[[#This Row],[Question]],Questions[],3,0)</f>
        <v>X05.2</v>
      </c>
      <c r="T281" s="17" t="str">
        <f>VLOOKUP(product_questions[[#This Row],[Feature.Part]],Questions[[Feature]:[Req/Opt]],2,0)</f>
        <v>O</v>
      </c>
      <c r="U281" s="19" t="s">
        <v>187</v>
      </c>
      <c r="V281" s="19">
        <f>VLOOKUP(LEFT(product_questions[[#This Row],[Feature.Part]],1),Table5[[Letter]:[Order]],2,0)</f>
        <v>8</v>
      </c>
      <c r="W281" s="18" t="str">
        <f>_xlfn.CONCAT(product_questions[[#This Row],[Product category]]," - ",product_questions[[#This Row],[Question]])</f>
        <v>Acoustic Room Components - Orthophthalates</v>
      </c>
      <c r="X281" s="18" t="str">
        <f>LEFT(_xlfn.XLOOKUP(product_questions[[#This Row],[Product category]],Products[Product Name],Products[CSI],,0),4)</f>
        <v>09 8</v>
      </c>
      <c r="Y281" s="18" t="str">
        <f>_xlfn.XLOOKUP(product_questions[[#This Row],[Product category]],Products[Product Name],Products[CSI],,0)</f>
        <v>09 84 00</v>
      </c>
    </row>
    <row r="282" spans="18:25" x14ac:dyDescent="0.2">
      <c r="R282" s="19" t="s">
        <v>192</v>
      </c>
      <c r="S282" s="17" t="str">
        <f>VLOOKUP(product_questions[[#This Row],[Question]],Questions[],3,0)</f>
        <v>X06.2</v>
      </c>
      <c r="T282" s="17" t="str">
        <f>VLOOKUP(product_questions[[#This Row],[Feature.Part]],Questions[[Feature]:[Req/Opt]],2,0)</f>
        <v>O</v>
      </c>
      <c r="U282" s="19" t="s">
        <v>324</v>
      </c>
      <c r="V282" s="19">
        <f>VLOOKUP(LEFT(product_questions[[#This Row],[Feature.Part]],1),Table5[[Letter]:[Order]],2,0)</f>
        <v>8</v>
      </c>
      <c r="W282" s="18" t="str">
        <f>_xlfn.CONCAT(product_questions[[#This Row],[Product category]]," - ",product_questions[[#This Row],[Question]])</f>
        <v>Acoustic Insulation - Furniture, Architectural, Interior Products VOC limit</v>
      </c>
      <c r="X282" s="18" t="str">
        <f>LEFT(_xlfn.XLOOKUP(product_questions[[#This Row],[Product category]],Products[Product Name],Products[CSI],,0),4)</f>
        <v>09 8</v>
      </c>
      <c r="Y282" s="18" t="str">
        <f>_xlfn.XLOOKUP(product_questions[[#This Row],[Product category]],Products[Product Name],Products[CSI],,0)</f>
        <v>09 81 00</v>
      </c>
    </row>
    <row r="283" spans="18:25" x14ac:dyDescent="0.2">
      <c r="R283" s="19" t="s">
        <v>153</v>
      </c>
      <c r="S283" s="17" t="str">
        <f>VLOOKUP(product_questions[[#This Row],[Question]],Questions[],3,0)</f>
        <v>X06.2</v>
      </c>
      <c r="T283" s="17" t="str">
        <f>VLOOKUP(product_questions[[#This Row],[Feature.Part]],Questions[[Feature]:[Req/Opt]],2,0)</f>
        <v>O</v>
      </c>
      <c r="U283" s="19" t="s">
        <v>324</v>
      </c>
      <c r="V283" s="19">
        <f>VLOOKUP(LEFT(product_questions[[#This Row],[Feature.Part]],1),Table5[[Letter]:[Order]],2,0)</f>
        <v>8</v>
      </c>
      <c r="W283" s="18" t="str">
        <f>_xlfn.CONCAT(product_questions[[#This Row],[Product category]]," - ",product_questions[[#This Row],[Question]])</f>
        <v>Acoustic Finishes - Furniture, Architectural, Interior Products VOC limit</v>
      </c>
      <c r="X283" s="18" t="str">
        <f>LEFT(_xlfn.XLOOKUP(product_questions[[#This Row],[Product category]],Products[Product Name],Products[CSI],,0),4)</f>
        <v>09 8</v>
      </c>
      <c r="Y283" s="18" t="str">
        <f>_xlfn.XLOOKUP(product_questions[[#This Row],[Product category]],Products[Product Name],Products[CSI],,0)</f>
        <v>09 83 00</v>
      </c>
    </row>
    <row r="284" spans="18:25" x14ac:dyDescent="0.2">
      <c r="R284" t="s">
        <v>154</v>
      </c>
      <c r="S284" s="17" t="str">
        <f>VLOOKUP(product_questions[[#This Row],[Question]],Questions[],3,0)</f>
        <v>X06.2</v>
      </c>
      <c r="T284" s="17" t="str">
        <f>VLOOKUP(product_questions[[#This Row],[Feature.Part]],Questions[[Feature]:[Req/Opt]],2,0)</f>
        <v>O</v>
      </c>
      <c r="U284" s="19" t="s">
        <v>324</v>
      </c>
      <c r="V284" s="19">
        <f>VLOOKUP(LEFT(product_questions[[#This Row],[Feature.Part]],1),Table5[[Letter]:[Order]],2,0)</f>
        <v>8</v>
      </c>
      <c r="W284" s="18" t="str">
        <f>_xlfn.CONCAT(product_questions[[#This Row],[Product category]]," - ",product_questions[[#This Row],[Question]])</f>
        <v>Acoustic Room Components - Furniture, Architectural, Interior Products VOC limit</v>
      </c>
      <c r="X284" s="18" t="str">
        <f>LEFT(_xlfn.XLOOKUP(product_questions[[#This Row],[Product category]],Products[Product Name],Products[CSI],,0),4)</f>
        <v>09 8</v>
      </c>
      <c r="Y284" s="18" t="str">
        <f>_xlfn.XLOOKUP(product_questions[[#This Row],[Product category]],Products[Product Name],Products[CSI],,0)</f>
        <v>09 84 00</v>
      </c>
    </row>
    <row r="285" spans="18:25" x14ac:dyDescent="0.2">
      <c r="R285" s="19" t="s">
        <v>192</v>
      </c>
      <c r="S285" s="17" t="str">
        <f>VLOOKUP(product_questions[[#This Row],[Question]],Questions[],3,0)</f>
        <v>X07.1</v>
      </c>
      <c r="T285" s="17" t="str">
        <f>VLOOKUP(product_questions[[#This Row],[Feature.Part]],Questions[[Feature]:[Req/Opt]],2,0)</f>
        <v>O</v>
      </c>
      <c r="U285" s="19" t="s">
        <v>8</v>
      </c>
      <c r="V285" s="19">
        <f>VLOOKUP(LEFT(product_questions[[#This Row],[Feature.Part]],1),Table5[[Letter]:[Order]],2,0)</f>
        <v>8</v>
      </c>
      <c r="W285" s="18" t="str">
        <f>_xlfn.CONCAT(product_questions[[#This Row],[Product category]]," - ",product_questions[[#This Row],[Question]])</f>
        <v>Acoustic Insulation - Disclosed ingredients</v>
      </c>
      <c r="X285" s="18" t="str">
        <f>LEFT(_xlfn.XLOOKUP(product_questions[[#This Row],[Product category]],Products[Product Name],Products[CSI],,0),4)</f>
        <v>09 8</v>
      </c>
      <c r="Y285" s="18" t="str">
        <f>_xlfn.XLOOKUP(product_questions[[#This Row],[Product category]],Products[Product Name],Products[CSI],,0)</f>
        <v>09 81 00</v>
      </c>
    </row>
    <row r="286" spans="18:25" x14ac:dyDescent="0.2">
      <c r="R286" s="19" t="s">
        <v>153</v>
      </c>
      <c r="S286" s="17" t="str">
        <f>VLOOKUP(product_questions[[#This Row],[Question]],Questions[],3,0)</f>
        <v>X07.1</v>
      </c>
      <c r="T286" s="17" t="str">
        <f>VLOOKUP(product_questions[[#This Row],[Feature.Part]],Questions[[Feature]:[Req/Opt]],2,0)</f>
        <v>O</v>
      </c>
      <c r="U286" s="19" t="s">
        <v>8</v>
      </c>
      <c r="V286" s="19">
        <f>VLOOKUP(LEFT(product_questions[[#This Row],[Feature.Part]],1),Table5[[Letter]:[Order]],2,0)</f>
        <v>8</v>
      </c>
      <c r="W286" s="18" t="str">
        <f>_xlfn.CONCAT(product_questions[[#This Row],[Product category]]," - ",product_questions[[#This Row],[Question]])</f>
        <v>Acoustic Finishes - Disclosed ingredients</v>
      </c>
      <c r="X286" s="18" t="str">
        <f>LEFT(_xlfn.XLOOKUP(product_questions[[#This Row],[Product category]],Products[Product Name],Products[CSI],,0),4)</f>
        <v>09 8</v>
      </c>
      <c r="Y286" s="18" t="str">
        <f>_xlfn.XLOOKUP(product_questions[[#This Row],[Product category]],Products[Product Name],Products[CSI],,0)</f>
        <v>09 83 00</v>
      </c>
    </row>
    <row r="287" spans="18:25" x14ac:dyDescent="0.2">
      <c r="R287" t="s">
        <v>154</v>
      </c>
      <c r="S287" s="17" t="str">
        <f>VLOOKUP(product_questions[[#This Row],[Question]],Questions[],3,0)</f>
        <v>X07.1</v>
      </c>
      <c r="T287" s="17" t="str">
        <f>VLOOKUP(product_questions[[#This Row],[Feature.Part]],Questions[[Feature]:[Req/Opt]],2,0)</f>
        <v>O</v>
      </c>
      <c r="U287" s="19" t="s">
        <v>8</v>
      </c>
      <c r="V287" s="19">
        <f>VLOOKUP(LEFT(product_questions[[#This Row],[Feature.Part]],1),Table5[[Letter]:[Order]],2,0)</f>
        <v>8</v>
      </c>
      <c r="W287" s="18" t="str">
        <f>_xlfn.CONCAT(product_questions[[#This Row],[Product category]]," - ",product_questions[[#This Row],[Question]])</f>
        <v>Acoustic Room Components - Disclosed ingredients</v>
      </c>
      <c r="X287" s="18" t="str">
        <f>LEFT(_xlfn.XLOOKUP(product_questions[[#This Row],[Product category]],Products[Product Name],Products[CSI],,0),4)</f>
        <v>09 8</v>
      </c>
      <c r="Y287" s="18" t="str">
        <f>_xlfn.XLOOKUP(product_questions[[#This Row],[Product category]],Products[Product Name],Products[CSI],,0)</f>
        <v>09 84 00</v>
      </c>
    </row>
    <row r="288" spans="18:25" x14ac:dyDescent="0.2">
      <c r="R288" t="s">
        <v>192</v>
      </c>
      <c r="S288" s="17" t="str">
        <f>VLOOKUP(product_questions[[#This Row],[Question]],Questions[],3,0)</f>
        <v>X07.2</v>
      </c>
      <c r="T288" s="17" t="str">
        <f>VLOOKUP(product_questions[[#This Row],[Feature.Part]],Questions[[Feature]:[Req/Opt]],2,0)</f>
        <v>O</v>
      </c>
      <c r="U288" s="19" t="s">
        <v>9</v>
      </c>
      <c r="V288" s="19">
        <f>VLOOKUP(LEFT(product_questions[[#This Row],[Feature.Part]],1),Table5[[Letter]:[Order]],2,0)</f>
        <v>8</v>
      </c>
      <c r="W288" s="18" t="str">
        <f>_xlfn.CONCAT(product_questions[[#This Row],[Product category]]," - ",product_questions[[#This Row],[Question]])</f>
        <v>Acoustic Insulation - Enhanced disclosed ingredients</v>
      </c>
      <c r="X288" s="18" t="str">
        <f>LEFT(_xlfn.XLOOKUP(product_questions[[#This Row],[Product category]],Products[Product Name],Products[CSI],,0),4)</f>
        <v>09 8</v>
      </c>
      <c r="Y288" s="18" t="str">
        <f>_xlfn.XLOOKUP(product_questions[[#This Row],[Product category]],Products[Product Name],Products[CSI],,0)</f>
        <v>09 81 00</v>
      </c>
    </row>
    <row r="289" spans="18:25" x14ac:dyDescent="0.2">
      <c r="R289" t="s">
        <v>153</v>
      </c>
      <c r="S289" s="17" t="str">
        <f>VLOOKUP(product_questions[[#This Row],[Question]],Questions[],3,0)</f>
        <v>X07.2</v>
      </c>
      <c r="T289" s="17" t="str">
        <f>VLOOKUP(product_questions[[#This Row],[Feature.Part]],Questions[[Feature]:[Req/Opt]],2,0)</f>
        <v>O</v>
      </c>
      <c r="U289" s="19" t="s">
        <v>9</v>
      </c>
      <c r="V289" s="19">
        <f>VLOOKUP(LEFT(product_questions[[#This Row],[Feature.Part]],1),Table5[[Letter]:[Order]],2,0)</f>
        <v>8</v>
      </c>
      <c r="W289" s="18" t="str">
        <f>_xlfn.CONCAT(product_questions[[#This Row],[Product category]]," - ",product_questions[[#This Row],[Question]])</f>
        <v>Acoustic Finishes - Enhanced disclosed ingredients</v>
      </c>
      <c r="X289" s="18" t="str">
        <f>LEFT(_xlfn.XLOOKUP(product_questions[[#This Row],[Product category]],Products[Product Name],Products[CSI],,0),4)</f>
        <v>09 8</v>
      </c>
      <c r="Y289" s="18" t="str">
        <f>_xlfn.XLOOKUP(product_questions[[#This Row],[Product category]],Products[Product Name],Products[CSI],,0)</f>
        <v>09 83 00</v>
      </c>
    </row>
    <row r="290" spans="18:25" x14ac:dyDescent="0.2">
      <c r="R290" t="s">
        <v>154</v>
      </c>
      <c r="S290" s="17" t="str">
        <f>VLOOKUP(product_questions[[#This Row],[Question]],Questions[],3,0)</f>
        <v>X07.2</v>
      </c>
      <c r="T290" s="17" t="str">
        <f>VLOOKUP(product_questions[[#This Row],[Feature.Part]],Questions[[Feature]:[Req/Opt]],2,0)</f>
        <v>O</v>
      </c>
      <c r="U290" s="19" t="s">
        <v>9</v>
      </c>
      <c r="V290" s="19">
        <f>VLOOKUP(LEFT(product_questions[[#This Row],[Feature.Part]],1),Table5[[Letter]:[Order]],2,0)</f>
        <v>8</v>
      </c>
      <c r="W290" s="18" t="str">
        <f>_xlfn.CONCAT(product_questions[[#This Row],[Product category]]," - ",product_questions[[#This Row],[Question]])</f>
        <v>Acoustic Room Components - Enhanced disclosed ingredients</v>
      </c>
      <c r="X290" s="18" t="str">
        <f>LEFT(_xlfn.XLOOKUP(product_questions[[#This Row],[Product category]],Products[Product Name],Products[CSI],,0),4)</f>
        <v>09 8</v>
      </c>
      <c r="Y290" s="18" t="str">
        <f>_xlfn.XLOOKUP(product_questions[[#This Row],[Product category]],Products[Product Name],Products[CSI],,0)</f>
        <v>09 84 00</v>
      </c>
    </row>
    <row r="291" spans="18:25" x14ac:dyDescent="0.2">
      <c r="R291" t="s">
        <v>192</v>
      </c>
      <c r="S291" s="17" t="str">
        <f>VLOOKUP(product_questions[[#This Row],[Question]],Questions[],3,0)</f>
        <v>X07.3</v>
      </c>
      <c r="T291" s="17" t="str">
        <f>VLOOKUP(product_questions[[#This Row],[Feature.Part]],Questions[[Feature]:[Req/Opt]],2,0)</f>
        <v>O</v>
      </c>
      <c r="U291" s="19" t="s">
        <v>276</v>
      </c>
      <c r="V291" s="19">
        <f>VLOOKUP(LEFT(product_questions[[#This Row],[Feature.Part]],1),Table5[[Letter]:[Order]],2,0)</f>
        <v>8</v>
      </c>
      <c r="W291" s="18" t="str">
        <f>_xlfn.CONCAT(product_questions[[#This Row],[Product category]]," - ",product_questions[[#This Row],[Question]])</f>
        <v>Acoustic Insulation - Third-Party Ingredient Disclosure</v>
      </c>
      <c r="X291" s="18" t="str">
        <f>LEFT(_xlfn.XLOOKUP(product_questions[[#This Row],[Product category]],Products[Product Name],Products[CSI],,0),4)</f>
        <v>09 8</v>
      </c>
      <c r="Y291" s="18" t="str">
        <f>_xlfn.XLOOKUP(product_questions[[#This Row],[Product category]],Products[Product Name],Products[CSI],,0)</f>
        <v>09 81 00</v>
      </c>
    </row>
    <row r="292" spans="18:25" x14ac:dyDescent="0.2">
      <c r="R292" t="s">
        <v>153</v>
      </c>
      <c r="S292" s="17" t="str">
        <f>VLOOKUP(product_questions[[#This Row],[Question]],Questions[],3,0)</f>
        <v>X07.3</v>
      </c>
      <c r="T292" s="17" t="str">
        <f>VLOOKUP(product_questions[[#This Row],[Feature.Part]],Questions[[Feature]:[Req/Opt]],2,0)</f>
        <v>O</v>
      </c>
      <c r="U292" s="19" t="s">
        <v>276</v>
      </c>
      <c r="V292" s="19">
        <f>VLOOKUP(LEFT(product_questions[[#This Row],[Feature.Part]],1),Table5[[Letter]:[Order]],2,0)</f>
        <v>8</v>
      </c>
      <c r="W292" s="18" t="str">
        <f>_xlfn.CONCAT(product_questions[[#This Row],[Product category]]," - ",product_questions[[#This Row],[Question]])</f>
        <v>Acoustic Finishes - Third-Party Ingredient Disclosure</v>
      </c>
      <c r="X292" s="18" t="str">
        <f>LEFT(_xlfn.XLOOKUP(product_questions[[#This Row],[Product category]],Products[Product Name],Products[CSI],,0),4)</f>
        <v>09 8</v>
      </c>
      <c r="Y292" s="18" t="str">
        <f>_xlfn.XLOOKUP(product_questions[[#This Row],[Product category]],Products[Product Name],Products[CSI],,0)</f>
        <v>09 83 00</v>
      </c>
    </row>
    <row r="293" spans="18:25" x14ac:dyDescent="0.2">
      <c r="R293" t="s">
        <v>154</v>
      </c>
      <c r="S293" s="17" t="str">
        <f>VLOOKUP(product_questions[[#This Row],[Question]],Questions[],3,0)</f>
        <v>X07.3</v>
      </c>
      <c r="T293" s="17" t="str">
        <f>VLOOKUP(product_questions[[#This Row],[Feature.Part]],Questions[[Feature]:[Req/Opt]],2,0)</f>
        <v>O</v>
      </c>
      <c r="U293" s="19" t="s">
        <v>276</v>
      </c>
      <c r="V293" s="19">
        <f>VLOOKUP(LEFT(product_questions[[#This Row],[Feature.Part]],1),Table5[[Letter]:[Order]],2,0)</f>
        <v>8</v>
      </c>
      <c r="W293" s="18" t="str">
        <f>_xlfn.CONCAT(product_questions[[#This Row],[Product category]]," - ",product_questions[[#This Row],[Question]])</f>
        <v>Acoustic Room Components - Third-Party Ingredient Disclosure</v>
      </c>
      <c r="X293" s="18" t="str">
        <f>LEFT(_xlfn.XLOOKUP(product_questions[[#This Row],[Product category]],Products[Product Name],Products[CSI],,0),4)</f>
        <v>09 8</v>
      </c>
      <c r="Y293" s="18" t="str">
        <f>_xlfn.XLOOKUP(product_questions[[#This Row],[Product category]],Products[Product Name],Products[CSI],,0)</f>
        <v>09 84 00</v>
      </c>
    </row>
    <row r="294" spans="18:25" x14ac:dyDescent="0.2">
      <c r="R294" t="s">
        <v>192</v>
      </c>
      <c r="S294" s="17" t="str">
        <f>VLOOKUP(product_questions[[#This Row],[Question]],Questions[],3,0)</f>
        <v>X08.1</v>
      </c>
      <c r="T294" s="17" t="str">
        <f>VLOOKUP(product_questions[[#This Row],[Feature.Part]],Questions[[Feature]:[Req/Opt]],2,0)</f>
        <v>O</v>
      </c>
      <c r="U294" s="19" t="s">
        <v>290</v>
      </c>
      <c r="V294" s="19">
        <f>VLOOKUP(LEFT(product_questions[[#This Row],[Feature.Part]],1),Table5[[Letter]:[Order]],2,0)</f>
        <v>8</v>
      </c>
      <c r="W294" s="18" t="str">
        <f>_xlfn.CONCAT(product_questions[[#This Row],[Product category]]," - ",product_questions[[#This Row],[Question]])</f>
        <v>Acoustic Insulation - Enhanced Chemical Restrictions - Inventory</v>
      </c>
      <c r="X294" s="18" t="str">
        <f>LEFT(_xlfn.XLOOKUP(product_questions[[#This Row],[Product category]],Products[Product Name],Products[CSI],,0),4)</f>
        <v>09 8</v>
      </c>
      <c r="Y294" s="18" t="str">
        <f>_xlfn.XLOOKUP(product_questions[[#This Row],[Product category]],Products[Product Name],Products[CSI],,0)</f>
        <v>09 81 00</v>
      </c>
    </row>
    <row r="295" spans="18:25" x14ac:dyDescent="0.2">
      <c r="R295" t="s">
        <v>153</v>
      </c>
      <c r="S295" s="17" t="str">
        <f>VLOOKUP(product_questions[[#This Row],[Question]],Questions[],3,0)</f>
        <v>X08.1</v>
      </c>
      <c r="T295" s="17" t="str">
        <f>VLOOKUP(product_questions[[#This Row],[Feature.Part]],Questions[[Feature]:[Req/Opt]],2,0)</f>
        <v>O</v>
      </c>
      <c r="U295" s="19" t="s">
        <v>290</v>
      </c>
      <c r="V295" s="19">
        <f>VLOOKUP(LEFT(product_questions[[#This Row],[Feature.Part]],1),Table5[[Letter]:[Order]],2,0)</f>
        <v>8</v>
      </c>
      <c r="W295" s="18" t="str">
        <f>_xlfn.CONCAT(product_questions[[#This Row],[Product category]]," - ",product_questions[[#This Row],[Question]])</f>
        <v>Acoustic Finishes - Enhanced Chemical Restrictions - Inventory</v>
      </c>
      <c r="X295" s="18" t="str">
        <f>LEFT(_xlfn.XLOOKUP(product_questions[[#This Row],[Product category]],Products[Product Name],Products[CSI],,0),4)</f>
        <v>09 8</v>
      </c>
      <c r="Y295" s="18" t="str">
        <f>_xlfn.XLOOKUP(product_questions[[#This Row],[Product category]],Products[Product Name],Products[CSI],,0)</f>
        <v>09 83 00</v>
      </c>
    </row>
    <row r="296" spans="18:25" x14ac:dyDescent="0.2">
      <c r="R296" t="s">
        <v>154</v>
      </c>
      <c r="S296" s="17" t="str">
        <f>VLOOKUP(product_questions[[#This Row],[Question]],Questions[],3,0)</f>
        <v>X08.1</v>
      </c>
      <c r="T296" s="17" t="str">
        <f>VLOOKUP(product_questions[[#This Row],[Feature.Part]],Questions[[Feature]:[Req/Opt]],2,0)</f>
        <v>O</v>
      </c>
      <c r="U296" s="19" t="s">
        <v>290</v>
      </c>
      <c r="V296" s="19">
        <f>VLOOKUP(LEFT(product_questions[[#This Row],[Feature.Part]],1),Table5[[Letter]:[Order]],2,0)</f>
        <v>8</v>
      </c>
      <c r="W296" s="18" t="str">
        <f>_xlfn.CONCAT(product_questions[[#This Row],[Product category]]," - ",product_questions[[#This Row],[Question]])</f>
        <v>Acoustic Room Components - Enhanced Chemical Restrictions - Inventory</v>
      </c>
      <c r="X296" s="18" t="str">
        <f>LEFT(_xlfn.XLOOKUP(product_questions[[#This Row],[Product category]],Products[Product Name],Products[CSI],,0),4)</f>
        <v>09 8</v>
      </c>
      <c r="Y296" s="18" t="str">
        <f>_xlfn.XLOOKUP(product_questions[[#This Row],[Product category]],Products[Product Name],Products[CSI],,0)</f>
        <v>09 84 00</v>
      </c>
    </row>
    <row r="297" spans="18:25" x14ac:dyDescent="0.2">
      <c r="R297" t="s">
        <v>192</v>
      </c>
      <c r="S297" s="17" t="str">
        <f>VLOOKUP(product_questions[[#This Row],[Question]],Questions[],3,0)</f>
        <v>X08.1</v>
      </c>
      <c r="T297" s="17" t="str">
        <f>VLOOKUP(product_questions[[#This Row],[Feature.Part]],Questions[[Feature]:[Req/Opt]],2,0)</f>
        <v>O</v>
      </c>
      <c r="U297" s="19" t="s">
        <v>291</v>
      </c>
      <c r="V297" s="19">
        <f>VLOOKUP(LEFT(product_questions[[#This Row],[Feature.Part]],1),Table5[[Letter]:[Order]],2,0)</f>
        <v>8</v>
      </c>
      <c r="W297" s="18" t="str">
        <f>_xlfn.CONCAT(product_questions[[#This Row],[Product category]]," - ",product_questions[[#This Row],[Question]])</f>
        <v>Acoustic Insulation - Enhanced Chemical Restriction - Targets</v>
      </c>
      <c r="X297" s="18" t="str">
        <f>LEFT(_xlfn.XLOOKUP(product_questions[[#This Row],[Product category]],Products[Product Name],Products[CSI],,0),4)</f>
        <v>09 8</v>
      </c>
      <c r="Y297" s="18" t="str">
        <f>_xlfn.XLOOKUP(product_questions[[#This Row],[Product category]],Products[Product Name],Products[CSI],,0)</f>
        <v>09 81 00</v>
      </c>
    </row>
    <row r="298" spans="18:25" x14ac:dyDescent="0.2">
      <c r="R298" t="s">
        <v>153</v>
      </c>
      <c r="S298" s="17" t="str">
        <f>VLOOKUP(product_questions[[#This Row],[Question]],Questions[],3,0)</f>
        <v>X08.1</v>
      </c>
      <c r="T298" s="17" t="str">
        <f>VLOOKUP(product_questions[[#This Row],[Feature.Part]],Questions[[Feature]:[Req/Opt]],2,0)</f>
        <v>O</v>
      </c>
      <c r="U298" s="19" t="s">
        <v>291</v>
      </c>
      <c r="V298" s="19">
        <f>VLOOKUP(LEFT(product_questions[[#This Row],[Feature.Part]],1),Table5[[Letter]:[Order]],2,0)</f>
        <v>8</v>
      </c>
      <c r="W298" s="18" t="str">
        <f>_xlfn.CONCAT(product_questions[[#This Row],[Product category]]," - ",product_questions[[#This Row],[Question]])</f>
        <v>Acoustic Finishes - Enhanced Chemical Restriction - Targets</v>
      </c>
      <c r="X298" s="18" t="str">
        <f>LEFT(_xlfn.XLOOKUP(product_questions[[#This Row],[Product category]],Products[Product Name],Products[CSI],,0),4)</f>
        <v>09 8</v>
      </c>
      <c r="Y298" s="18" t="str">
        <f>_xlfn.XLOOKUP(product_questions[[#This Row],[Product category]],Products[Product Name],Products[CSI],,0)</f>
        <v>09 83 00</v>
      </c>
    </row>
    <row r="299" spans="18:25" x14ac:dyDescent="0.2">
      <c r="R299" t="s">
        <v>154</v>
      </c>
      <c r="S299" s="17" t="str">
        <f>VLOOKUP(product_questions[[#This Row],[Question]],Questions[],3,0)</f>
        <v>X08.1</v>
      </c>
      <c r="T299" s="17" t="str">
        <f>VLOOKUP(product_questions[[#This Row],[Feature.Part]],Questions[[Feature]:[Req/Opt]],2,0)</f>
        <v>O</v>
      </c>
      <c r="U299" s="19" t="s">
        <v>291</v>
      </c>
      <c r="V299" s="19">
        <f>VLOOKUP(LEFT(product_questions[[#This Row],[Feature.Part]],1),Table5[[Letter]:[Order]],2,0)</f>
        <v>8</v>
      </c>
      <c r="W299" s="18" t="str">
        <f>_xlfn.CONCAT(product_questions[[#This Row],[Product category]]," - ",product_questions[[#This Row],[Question]])</f>
        <v>Acoustic Room Components - Enhanced Chemical Restriction - Targets</v>
      </c>
      <c r="X299" s="18" t="str">
        <f>LEFT(_xlfn.XLOOKUP(product_questions[[#This Row],[Product category]],Products[Product Name],Products[CSI],,0),4)</f>
        <v>09 8</v>
      </c>
      <c r="Y299" s="18" t="str">
        <f>_xlfn.XLOOKUP(product_questions[[#This Row],[Product category]],Products[Product Name],Products[CSI],,0)</f>
        <v>09 84 00</v>
      </c>
    </row>
    <row r="300" spans="18:25" x14ac:dyDescent="0.2">
      <c r="R300" t="s">
        <v>192</v>
      </c>
      <c r="S300" s="17" t="str">
        <f>VLOOKUP(product_questions[[#This Row],[Question]],Questions[],3,0)</f>
        <v>X08.2</v>
      </c>
      <c r="T300" s="17" t="str">
        <f>VLOOKUP(product_questions[[#This Row],[Feature.Part]],Questions[[Feature]:[Req/Opt]],2,0)</f>
        <v>O</v>
      </c>
      <c r="U300" s="19" t="s">
        <v>289</v>
      </c>
      <c r="V300" s="19">
        <f>VLOOKUP(LEFT(product_questions[[#This Row],[Feature.Part]],1),Table5[[Letter]:[Order]],2,0)</f>
        <v>8</v>
      </c>
      <c r="W300" s="18" t="str">
        <f>_xlfn.CONCAT(product_questions[[#This Row],[Product category]]," - ",product_questions[[#This Row],[Question]])</f>
        <v>Acoustic Insulation - Optimized Products</v>
      </c>
      <c r="X300" s="18" t="str">
        <f>LEFT(_xlfn.XLOOKUP(product_questions[[#This Row],[Product category]],Products[Product Name],Products[CSI],,0),4)</f>
        <v>09 8</v>
      </c>
      <c r="Y300" s="18" t="str">
        <f>_xlfn.XLOOKUP(product_questions[[#This Row],[Product category]],Products[Product Name],Products[CSI],,0)</f>
        <v>09 81 00</v>
      </c>
    </row>
    <row r="301" spans="18:25" x14ac:dyDescent="0.2">
      <c r="R301" t="s">
        <v>153</v>
      </c>
      <c r="S301" s="17" t="str">
        <f>VLOOKUP(product_questions[[#This Row],[Question]],Questions[],3,0)</f>
        <v>X08.2</v>
      </c>
      <c r="T301" s="17" t="str">
        <f>VLOOKUP(product_questions[[#This Row],[Feature.Part]],Questions[[Feature]:[Req/Opt]],2,0)</f>
        <v>O</v>
      </c>
      <c r="U301" s="19" t="s">
        <v>289</v>
      </c>
      <c r="V301" s="19">
        <f>VLOOKUP(LEFT(product_questions[[#This Row],[Feature.Part]],1),Table5[[Letter]:[Order]],2,0)</f>
        <v>8</v>
      </c>
      <c r="W301" s="18" t="str">
        <f>_xlfn.CONCAT(product_questions[[#This Row],[Product category]]," - ",product_questions[[#This Row],[Question]])</f>
        <v>Acoustic Finishes - Optimized Products</v>
      </c>
      <c r="X301" s="18" t="str">
        <f>LEFT(_xlfn.XLOOKUP(product_questions[[#This Row],[Product category]],Products[Product Name],Products[CSI],,0),4)</f>
        <v>09 8</v>
      </c>
      <c r="Y301" s="18" t="str">
        <f>_xlfn.XLOOKUP(product_questions[[#This Row],[Product category]],Products[Product Name],Products[CSI],,0)</f>
        <v>09 83 00</v>
      </c>
    </row>
    <row r="302" spans="18:25" x14ac:dyDescent="0.2">
      <c r="R302" t="s">
        <v>154</v>
      </c>
      <c r="S302" s="17" t="str">
        <f>VLOOKUP(product_questions[[#This Row],[Question]],Questions[],3,0)</f>
        <v>X08.2</v>
      </c>
      <c r="T302" s="17" t="str">
        <f>VLOOKUP(product_questions[[#This Row],[Feature.Part]],Questions[[Feature]:[Req/Opt]],2,0)</f>
        <v>O</v>
      </c>
      <c r="U302" s="19" t="s">
        <v>289</v>
      </c>
      <c r="V302" s="19">
        <f>VLOOKUP(LEFT(product_questions[[#This Row],[Feature.Part]],1),Table5[[Letter]:[Order]],2,0)</f>
        <v>8</v>
      </c>
      <c r="W302" s="18" t="str">
        <f>_xlfn.CONCAT(product_questions[[#This Row],[Product category]]," - ",product_questions[[#This Row],[Question]])</f>
        <v>Acoustic Room Components - Optimized Products</v>
      </c>
      <c r="X302" s="18" t="str">
        <f>LEFT(_xlfn.XLOOKUP(product_questions[[#This Row],[Product category]],Products[Product Name],Products[CSI],,0),4)</f>
        <v>09 8</v>
      </c>
      <c r="Y302" s="18" t="str">
        <f>_xlfn.XLOOKUP(product_questions[[#This Row],[Product category]],Products[Product Name],Products[CSI],,0)</f>
        <v>09 84 00</v>
      </c>
    </row>
    <row r="303" spans="18:25" x14ac:dyDescent="0.2">
      <c r="R303" t="s">
        <v>203</v>
      </c>
      <c r="S303" s="17" t="str">
        <f>VLOOKUP(product_questions[[#This Row],[Question]],Questions[],3,0)</f>
        <v>X06.1</v>
      </c>
      <c r="T303" s="17" t="str">
        <f>VLOOKUP(product_questions[[#This Row],[Feature.Part]],Questions[[Feature]:[Req/Opt]],2,0)</f>
        <v>O</v>
      </c>
      <c r="U303" s="19" t="s">
        <v>204</v>
      </c>
      <c r="V303" s="19">
        <f>VLOOKUP(LEFT(product_questions[[#This Row],[Feature.Part]],1),Table5[[Letter]:[Order]],2,0)</f>
        <v>8</v>
      </c>
      <c r="W303" s="18" t="str">
        <f>_xlfn.CONCAT(product_questions[[#This Row],[Product category]]," - ",product_questions[[#This Row],[Question]])</f>
        <v>Painting and Coating - Wet-applied VOC Limit</v>
      </c>
      <c r="X303" s="18" t="str">
        <f>LEFT(_xlfn.XLOOKUP(product_questions[[#This Row],[Product category]],Products[Product Name],Products[CSI],,0),4)</f>
        <v>09 9</v>
      </c>
      <c r="Y303" s="18" t="str">
        <f>_xlfn.XLOOKUP(product_questions[[#This Row],[Product category]],Products[Product Name],Products[CSI],,0)</f>
        <v>09 90 00</v>
      </c>
    </row>
    <row r="304" spans="18:25" x14ac:dyDescent="0.2">
      <c r="R304" t="s">
        <v>203</v>
      </c>
      <c r="S304" s="17" t="str">
        <f>VLOOKUP(product_questions[[#This Row],[Question]],Questions[],3,0)</f>
        <v>X07.1</v>
      </c>
      <c r="T304" s="17" t="str">
        <f>VLOOKUP(product_questions[[#This Row],[Feature.Part]],Questions[[Feature]:[Req/Opt]],2,0)</f>
        <v>O</v>
      </c>
      <c r="U304" s="19" t="s">
        <v>8</v>
      </c>
      <c r="V304" s="19">
        <f>VLOOKUP(LEFT(product_questions[[#This Row],[Feature.Part]],1),Table5[[Letter]:[Order]],2,0)</f>
        <v>8</v>
      </c>
      <c r="W304" s="18" t="str">
        <f>_xlfn.CONCAT(product_questions[[#This Row],[Product category]]," - ",product_questions[[#This Row],[Question]])</f>
        <v>Painting and Coating - Disclosed ingredients</v>
      </c>
      <c r="X304" s="18" t="str">
        <f>LEFT(_xlfn.XLOOKUP(product_questions[[#This Row],[Product category]],Products[Product Name],Products[CSI],,0),4)</f>
        <v>09 9</v>
      </c>
      <c r="Y304" s="18" t="str">
        <f>_xlfn.XLOOKUP(product_questions[[#This Row],[Product category]],Products[Product Name],Products[CSI],,0)</f>
        <v>09 90 00</v>
      </c>
    </row>
    <row r="305" spans="18:25" x14ac:dyDescent="0.2">
      <c r="R305" t="s">
        <v>203</v>
      </c>
      <c r="S305" s="17" t="str">
        <f>VLOOKUP(product_questions[[#This Row],[Question]],Questions[],3,0)</f>
        <v>X07.2</v>
      </c>
      <c r="T305" s="17" t="str">
        <f>VLOOKUP(product_questions[[#This Row],[Feature.Part]],Questions[[Feature]:[Req/Opt]],2,0)</f>
        <v>O</v>
      </c>
      <c r="U305" s="19" t="s">
        <v>9</v>
      </c>
      <c r="V305" s="19">
        <f>VLOOKUP(LEFT(product_questions[[#This Row],[Feature.Part]],1),Table5[[Letter]:[Order]],2,0)</f>
        <v>8</v>
      </c>
      <c r="W305" s="18" t="str">
        <f>_xlfn.CONCAT(product_questions[[#This Row],[Product category]]," - ",product_questions[[#This Row],[Question]])</f>
        <v>Painting and Coating - Enhanced disclosed ingredients</v>
      </c>
      <c r="X305" s="18" t="str">
        <f>LEFT(_xlfn.XLOOKUP(product_questions[[#This Row],[Product category]],Products[Product Name],Products[CSI],,0),4)</f>
        <v>09 9</v>
      </c>
      <c r="Y305" s="18" t="str">
        <f>_xlfn.XLOOKUP(product_questions[[#This Row],[Product category]],Products[Product Name],Products[CSI],,0)</f>
        <v>09 90 00</v>
      </c>
    </row>
    <row r="306" spans="18:25" x14ac:dyDescent="0.2">
      <c r="R306" t="s">
        <v>203</v>
      </c>
      <c r="S306" s="17" t="str">
        <f>VLOOKUP(product_questions[[#This Row],[Question]],Questions[],3,0)</f>
        <v>X07.3</v>
      </c>
      <c r="T306" s="17" t="str">
        <f>VLOOKUP(product_questions[[#This Row],[Feature.Part]],Questions[[Feature]:[Req/Opt]],2,0)</f>
        <v>O</v>
      </c>
      <c r="U306" s="19" t="s">
        <v>276</v>
      </c>
      <c r="V306" s="19">
        <f>VLOOKUP(LEFT(product_questions[[#This Row],[Feature.Part]],1),Table5[[Letter]:[Order]],2,0)</f>
        <v>8</v>
      </c>
      <c r="W306" s="18" t="str">
        <f>_xlfn.CONCAT(product_questions[[#This Row],[Product category]]," - ",product_questions[[#This Row],[Question]])</f>
        <v>Painting and Coating - Third-Party Ingredient Disclosure</v>
      </c>
      <c r="X306" s="18" t="str">
        <f>LEFT(_xlfn.XLOOKUP(product_questions[[#This Row],[Product category]],Products[Product Name],Products[CSI],,0),4)</f>
        <v>09 9</v>
      </c>
      <c r="Y306" s="18" t="str">
        <f>_xlfn.XLOOKUP(product_questions[[#This Row],[Product category]],Products[Product Name],Products[CSI],,0)</f>
        <v>09 90 00</v>
      </c>
    </row>
    <row r="307" spans="18:25" x14ac:dyDescent="0.2">
      <c r="R307" t="s">
        <v>203</v>
      </c>
      <c r="S307" s="17" t="str">
        <f>VLOOKUP(product_questions[[#This Row],[Question]],Questions[],3,0)</f>
        <v>X08.1</v>
      </c>
      <c r="T307" s="17" t="str">
        <f>VLOOKUP(product_questions[[#This Row],[Feature.Part]],Questions[[Feature]:[Req/Opt]],2,0)</f>
        <v>O</v>
      </c>
      <c r="U307" s="19" t="s">
        <v>290</v>
      </c>
      <c r="V307" s="19">
        <f>VLOOKUP(LEFT(product_questions[[#This Row],[Feature.Part]],1),Table5[[Letter]:[Order]],2,0)</f>
        <v>8</v>
      </c>
      <c r="W307" s="18" t="str">
        <f>_xlfn.CONCAT(product_questions[[#This Row],[Product category]]," - ",product_questions[[#This Row],[Question]])</f>
        <v>Painting and Coating - Enhanced Chemical Restrictions - Inventory</v>
      </c>
      <c r="X307" s="18" t="str">
        <f>LEFT(_xlfn.XLOOKUP(product_questions[[#This Row],[Product category]],Products[Product Name],Products[CSI],,0),4)</f>
        <v>09 9</v>
      </c>
      <c r="Y307" s="18" t="str">
        <f>_xlfn.XLOOKUP(product_questions[[#This Row],[Product category]],Products[Product Name],Products[CSI],,0)</f>
        <v>09 90 00</v>
      </c>
    </row>
    <row r="308" spans="18:25" x14ac:dyDescent="0.2">
      <c r="R308" t="s">
        <v>203</v>
      </c>
      <c r="S308" s="17" t="str">
        <f>VLOOKUP(product_questions[[#This Row],[Question]],Questions[],3,0)</f>
        <v>X08.1</v>
      </c>
      <c r="T308" s="17" t="str">
        <f>VLOOKUP(product_questions[[#This Row],[Feature.Part]],Questions[[Feature]:[Req/Opt]],2,0)</f>
        <v>O</v>
      </c>
      <c r="U308" s="19" t="s">
        <v>291</v>
      </c>
      <c r="V308" s="19">
        <f>VLOOKUP(LEFT(product_questions[[#This Row],[Feature.Part]],1),Table5[[Letter]:[Order]],2,0)</f>
        <v>8</v>
      </c>
      <c r="W308" s="18" t="str">
        <f>_xlfn.CONCAT(product_questions[[#This Row],[Product category]]," - ",product_questions[[#This Row],[Question]])</f>
        <v>Painting and Coating - Enhanced Chemical Restriction - Targets</v>
      </c>
      <c r="X308" s="18" t="str">
        <f>LEFT(_xlfn.XLOOKUP(product_questions[[#This Row],[Product category]],Products[Product Name],Products[CSI],,0),4)</f>
        <v>09 9</v>
      </c>
      <c r="Y308" s="18" t="str">
        <f>_xlfn.XLOOKUP(product_questions[[#This Row],[Product category]],Products[Product Name],Products[CSI],,0)</f>
        <v>09 90 00</v>
      </c>
    </row>
    <row r="309" spans="18:25" x14ac:dyDescent="0.2">
      <c r="R309" t="s">
        <v>203</v>
      </c>
      <c r="S309" s="17" t="str">
        <f>VLOOKUP(product_questions[[#This Row],[Question]],Questions[],3,0)</f>
        <v>X08.2</v>
      </c>
      <c r="T309" s="17" t="str">
        <f>VLOOKUP(product_questions[[#This Row],[Feature.Part]],Questions[[Feature]:[Req/Opt]],2,0)</f>
        <v>O</v>
      </c>
      <c r="U309" s="19" t="s">
        <v>289</v>
      </c>
      <c r="V309" s="19">
        <f>VLOOKUP(LEFT(product_questions[[#This Row],[Feature.Part]],1),Table5[[Letter]:[Order]],2,0)</f>
        <v>8</v>
      </c>
      <c r="W309" s="18" t="str">
        <f>_xlfn.CONCAT(product_questions[[#This Row],[Product category]]," - ",product_questions[[#This Row],[Question]])</f>
        <v>Painting and Coating - Optimized Products</v>
      </c>
      <c r="X309" s="18" t="str">
        <f>LEFT(_xlfn.XLOOKUP(product_questions[[#This Row],[Product category]],Products[Product Name],Products[CSI],,0),4)</f>
        <v>09 9</v>
      </c>
      <c r="Y309" s="18" t="str">
        <f>_xlfn.XLOOKUP(product_questions[[#This Row],[Product category]],Products[Product Name],Products[CSI],,0)</f>
        <v>09 90 00</v>
      </c>
    </row>
    <row r="310" spans="18:25" x14ac:dyDescent="0.2">
      <c r="R310" t="s">
        <v>259</v>
      </c>
      <c r="S310" s="17" t="str">
        <f>VLOOKUP(product_questions[[#This Row],[Question]],Questions[],3,0)</f>
        <v>X05.1</v>
      </c>
      <c r="T310" s="17" t="str">
        <f>VLOOKUP(product_questions[[#This Row],[Feature.Part]],Questions[[Feature]:[Req/Opt]],2,0)</f>
        <v>O</v>
      </c>
      <c r="U310" s="19" t="s">
        <v>261</v>
      </c>
      <c r="V310" s="19">
        <f>VLOOKUP(LEFT(product_questions[[#This Row],[Feature.Part]],1),Table5[[Letter]:[Order]],2,0)</f>
        <v>8</v>
      </c>
      <c r="W310" s="18" t="str">
        <f>_xlfn.CONCAT(product_questions[[#This Row],[Product category]]," - ",product_questions[[#This Row],[Question]])</f>
        <v>Partitions - Plastics and Textiles in Furnishing</v>
      </c>
      <c r="X310" s="18" t="str">
        <f>LEFT(_xlfn.XLOOKUP(product_questions[[#This Row],[Product category]],Products[Product Name],Products[CSI],,0),4)</f>
        <v>10 2</v>
      </c>
      <c r="Y310" s="18" t="str">
        <f>_xlfn.XLOOKUP(product_questions[[#This Row],[Product category]],Products[Product Name],Products[CSI],,0)</f>
        <v>10 22 00</v>
      </c>
    </row>
    <row r="311" spans="18:25" x14ac:dyDescent="0.2">
      <c r="R311" t="s">
        <v>259</v>
      </c>
      <c r="S311" s="17" t="str">
        <f>VLOOKUP(product_questions[[#This Row],[Question]],Questions[],3,0)</f>
        <v>X06.2</v>
      </c>
      <c r="T311" s="17" t="str">
        <f>VLOOKUP(product_questions[[#This Row],[Feature.Part]],Questions[[Feature]:[Req/Opt]],2,0)</f>
        <v>O</v>
      </c>
      <c r="U311" s="19" t="s">
        <v>324</v>
      </c>
      <c r="V311" s="19">
        <f>VLOOKUP(LEFT(product_questions[[#This Row],[Feature.Part]],1),Table5[[Letter]:[Order]],2,0)</f>
        <v>8</v>
      </c>
      <c r="W311" s="18" t="str">
        <f>_xlfn.CONCAT(product_questions[[#This Row],[Product category]]," - ",product_questions[[#This Row],[Question]])</f>
        <v>Partitions - Furniture, Architectural, Interior Products VOC limit</v>
      </c>
      <c r="X311" s="18" t="str">
        <f>LEFT(_xlfn.XLOOKUP(product_questions[[#This Row],[Product category]],Products[Product Name],Products[CSI],,0),4)</f>
        <v>10 2</v>
      </c>
      <c r="Y311" s="18" t="str">
        <f>_xlfn.XLOOKUP(product_questions[[#This Row],[Product category]],Products[Product Name],Products[CSI],,0)</f>
        <v>10 22 00</v>
      </c>
    </row>
    <row r="312" spans="18:25" x14ac:dyDescent="0.2">
      <c r="R312" t="s">
        <v>259</v>
      </c>
      <c r="S312" s="17" t="str">
        <f>VLOOKUP(product_questions[[#This Row],[Question]],Questions[],3,0)</f>
        <v>X07.1</v>
      </c>
      <c r="T312" s="17" t="str">
        <f>VLOOKUP(product_questions[[#This Row],[Feature.Part]],Questions[[Feature]:[Req/Opt]],2,0)</f>
        <v>O</v>
      </c>
      <c r="U312" s="19" t="s">
        <v>8</v>
      </c>
      <c r="V312" s="19">
        <f>VLOOKUP(LEFT(product_questions[[#This Row],[Feature.Part]],1),Table5[[Letter]:[Order]],2,0)</f>
        <v>8</v>
      </c>
      <c r="W312" s="18" t="str">
        <f>_xlfn.CONCAT(product_questions[[#This Row],[Product category]]," - ",product_questions[[#This Row],[Question]])</f>
        <v>Partitions - Disclosed ingredients</v>
      </c>
      <c r="X312" s="18" t="str">
        <f>LEFT(_xlfn.XLOOKUP(product_questions[[#This Row],[Product category]],Products[Product Name],Products[CSI],,0),4)</f>
        <v>10 2</v>
      </c>
      <c r="Y312" s="18" t="str">
        <f>_xlfn.XLOOKUP(product_questions[[#This Row],[Product category]],Products[Product Name],Products[CSI],,0)</f>
        <v>10 22 00</v>
      </c>
    </row>
    <row r="313" spans="18:25" x14ac:dyDescent="0.2">
      <c r="R313" t="s">
        <v>259</v>
      </c>
      <c r="S313" s="17" t="str">
        <f>VLOOKUP(product_questions[[#This Row],[Question]],Questions[],3,0)</f>
        <v>X07.2</v>
      </c>
      <c r="T313" s="17" t="str">
        <f>VLOOKUP(product_questions[[#This Row],[Feature.Part]],Questions[[Feature]:[Req/Opt]],2,0)</f>
        <v>O</v>
      </c>
      <c r="U313" s="19" t="s">
        <v>9</v>
      </c>
      <c r="V313" s="19">
        <f>VLOOKUP(LEFT(product_questions[[#This Row],[Feature.Part]],1),Table5[[Letter]:[Order]],2,0)</f>
        <v>8</v>
      </c>
      <c r="W313" s="18" t="str">
        <f>_xlfn.CONCAT(product_questions[[#This Row],[Product category]]," - ",product_questions[[#This Row],[Question]])</f>
        <v>Partitions - Enhanced disclosed ingredients</v>
      </c>
      <c r="X313" s="18" t="str">
        <f>LEFT(_xlfn.XLOOKUP(product_questions[[#This Row],[Product category]],Products[Product Name],Products[CSI],,0),4)</f>
        <v>10 2</v>
      </c>
      <c r="Y313" s="18" t="str">
        <f>_xlfn.XLOOKUP(product_questions[[#This Row],[Product category]],Products[Product Name],Products[CSI],,0)</f>
        <v>10 22 00</v>
      </c>
    </row>
    <row r="314" spans="18:25" x14ac:dyDescent="0.2">
      <c r="R314" t="s">
        <v>259</v>
      </c>
      <c r="S314" s="17" t="str">
        <f>VLOOKUP(product_questions[[#This Row],[Question]],Questions[],3,0)</f>
        <v>X07.3</v>
      </c>
      <c r="T314" s="17" t="str">
        <f>VLOOKUP(product_questions[[#This Row],[Feature.Part]],Questions[[Feature]:[Req/Opt]],2,0)</f>
        <v>O</v>
      </c>
      <c r="U314" s="19" t="s">
        <v>276</v>
      </c>
      <c r="V314" s="19">
        <f>VLOOKUP(LEFT(product_questions[[#This Row],[Feature.Part]],1),Table5[[Letter]:[Order]],2,0)</f>
        <v>8</v>
      </c>
      <c r="W314" s="18" t="str">
        <f>_xlfn.CONCAT(product_questions[[#This Row],[Product category]]," - ",product_questions[[#This Row],[Question]])</f>
        <v>Partitions - Third-Party Ingredient Disclosure</v>
      </c>
      <c r="X314" s="18" t="str">
        <f>LEFT(_xlfn.XLOOKUP(product_questions[[#This Row],[Product category]],Products[Product Name],Products[CSI],,0),4)</f>
        <v>10 2</v>
      </c>
      <c r="Y314" s="18" t="str">
        <f>_xlfn.XLOOKUP(product_questions[[#This Row],[Product category]],Products[Product Name],Products[CSI],,0)</f>
        <v>10 22 00</v>
      </c>
    </row>
    <row r="315" spans="18:25" x14ac:dyDescent="0.2">
      <c r="R315" t="s">
        <v>259</v>
      </c>
      <c r="S315" s="17" t="str">
        <f>VLOOKUP(product_questions[[#This Row],[Question]],Questions[],3,0)</f>
        <v>X08.1</v>
      </c>
      <c r="T315" s="17" t="str">
        <f>VLOOKUP(product_questions[[#This Row],[Feature.Part]],Questions[[Feature]:[Req/Opt]],2,0)</f>
        <v>O</v>
      </c>
      <c r="U315" s="19" t="s">
        <v>290</v>
      </c>
      <c r="V315" s="19">
        <f>VLOOKUP(LEFT(product_questions[[#This Row],[Feature.Part]],1),Table5[[Letter]:[Order]],2,0)</f>
        <v>8</v>
      </c>
      <c r="W315" s="18" t="str">
        <f>_xlfn.CONCAT(product_questions[[#This Row],[Product category]]," - ",product_questions[[#This Row],[Question]])</f>
        <v>Partitions - Enhanced Chemical Restrictions - Inventory</v>
      </c>
      <c r="X315" s="18" t="str">
        <f>LEFT(_xlfn.XLOOKUP(product_questions[[#This Row],[Product category]],Products[Product Name],Products[CSI],,0),4)</f>
        <v>10 2</v>
      </c>
      <c r="Y315" s="18" t="str">
        <f>_xlfn.XLOOKUP(product_questions[[#This Row],[Product category]],Products[Product Name],Products[CSI],,0)</f>
        <v>10 22 00</v>
      </c>
    </row>
    <row r="316" spans="18:25" x14ac:dyDescent="0.2">
      <c r="R316" t="s">
        <v>259</v>
      </c>
      <c r="S316" s="17" t="str">
        <f>VLOOKUP(product_questions[[#This Row],[Question]],Questions[],3,0)</f>
        <v>X08.1</v>
      </c>
      <c r="T316" s="17" t="str">
        <f>VLOOKUP(product_questions[[#This Row],[Feature.Part]],Questions[[Feature]:[Req/Opt]],2,0)</f>
        <v>O</v>
      </c>
      <c r="U316" s="19" t="s">
        <v>291</v>
      </c>
      <c r="V316" s="19">
        <f>VLOOKUP(LEFT(product_questions[[#This Row],[Feature.Part]],1),Table5[[Letter]:[Order]],2,0)</f>
        <v>8</v>
      </c>
      <c r="W316" s="18" t="str">
        <f>_xlfn.CONCAT(product_questions[[#This Row],[Product category]]," - ",product_questions[[#This Row],[Question]])</f>
        <v>Partitions - Enhanced Chemical Restriction - Targets</v>
      </c>
      <c r="X316" s="18" t="str">
        <f>LEFT(_xlfn.XLOOKUP(product_questions[[#This Row],[Product category]],Products[Product Name],Products[CSI],,0),4)</f>
        <v>10 2</v>
      </c>
      <c r="Y316" s="18" t="str">
        <f>_xlfn.XLOOKUP(product_questions[[#This Row],[Product category]],Products[Product Name],Products[CSI],,0)</f>
        <v>10 22 00</v>
      </c>
    </row>
    <row r="317" spans="18:25" x14ac:dyDescent="0.2">
      <c r="R317" t="s">
        <v>259</v>
      </c>
      <c r="S317" s="17" t="str">
        <f>VLOOKUP(product_questions[[#This Row],[Question]],Questions[],3,0)</f>
        <v>X08.2</v>
      </c>
      <c r="T317" s="17" t="str">
        <f>VLOOKUP(product_questions[[#This Row],[Feature.Part]],Questions[[Feature]:[Req/Opt]],2,0)</f>
        <v>O</v>
      </c>
      <c r="U317" s="19" t="s">
        <v>289</v>
      </c>
      <c r="V317" s="19">
        <f>VLOOKUP(LEFT(product_questions[[#This Row],[Feature.Part]],1),Table5[[Letter]:[Order]],2,0)</f>
        <v>8</v>
      </c>
      <c r="W317" s="18" t="str">
        <f>_xlfn.CONCAT(product_questions[[#This Row],[Product category]]," - ",product_questions[[#This Row],[Question]])</f>
        <v>Partitions - Optimized Products</v>
      </c>
      <c r="X317" s="18" t="str">
        <f>LEFT(_xlfn.XLOOKUP(product_questions[[#This Row],[Product category]],Products[Product Name],Products[CSI],,0),4)</f>
        <v>10 2</v>
      </c>
      <c r="Y317" s="18" t="str">
        <f>_xlfn.XLOOKUP(product_questions[[#This Row],[Product category]],Products[Product Name],Products[CSI],,0)</f>
        <v>10 22 00</v>
      </c>
    </row>
    <row r="318" spans="18:25" x14ac:dyDescent="0.2">
      <c r="R318" t="s">
        <v>77</v>
      </c>
      <c r="S318" s="17" t="str">
        <f>VLOOKUP(product_questions[[#This Row],[Question]],Questions[],3,0)</f>
        <v>X05.1</v>
      </c>
      <c r="T318" s="17" t="str">
        <f>VLOOKUP(product_questions[[#This Row],[Feature.Part]],Questions[[Feature]:[Req/Opt]],2,0)</f>
        <v>O</v>
      </c>
      <c r="U318" s="19" t="s">
        <v>261</v>
      </c>
      <c r="V318" s="19">
        <f>VLOOKUP(LEFT(product_questions[[#This Row],[Feature.Part]],1),Table5[[Letter]:[Order]],2,0)</f>
        <v>8</v>
      </c>
      <c r="W318" s="18" t="str">
        <f>_xlfn.CONCAT(product_questions[[#This Row],[Product category]]," - ",product_questions[[#This Row],[Question]])</f>
        <v>Window Blinds - Plastics and Textiles in Furnishing</v>
      </c>
      <c r="X318" s="18" t="str">
        <f>LEFT(_xlfn.XLOOKUP(product_questions[[#This Row],[Product category]],Products[Product Name],Products[CSI],,0),4)</f>
        <v>12 2</v>
      </c>
      <c r="Y318" s="18" t="str">
        <f>_xlfn.XLOOKUP(product_questions[[#This Row],[Product category]],Products[Product Name],Products[CSI],,0)</f>
        <v>12 21 00</v>
      </c>
    </row>
    <row r="319" spans="18:25" x14ac:dyDescent="0.2">
      <c r="R319" t="s">
        <v>79</v>
      </c>
      <c r="S319" s="17" t="str">
        <f>VLOOKUP(product_questions[[#This Row],[Question]],Questions[],3,0)</f>
        <v>X05.1</v>
      </c>
      <c r="T319" s="17" t="str">
        <f>VLOOKUP(product_questions[[#This Row],[Feature.Part]],Questions[[Feature]:[Req/Opt]],2,0)</f>
        <v>O</v>
      </c>
      <c r="U319" s="19" t="s">
        <v>261</v>
      </c>
      <c r="V319" s="19">
        <f>VLOOKUP(LEFT(product_questions[[#This Row],[Feature.Part]],1),Table5[[Letter]:[Order]],2,0)</f>
        <v>8</v>
      </c>
      <c r="W319" s="18" t="str">
        <f>_xlfn.CONCAT(product_questions[[#This Row],[Product category]]," - ",product_questions[[#This Row],[Question]])</f>
        <v>Curtains and Drapes - Plastics and Textiles in Furnishing</v>
      </c>
      <c r="X319" s="18" t="str">
        <f>LEFT(_xlfn.XLOOKUP(product_questions[[#This Row],[Product category]],Products[Product Name],Products[CSI],,0),4)</f>
        <v>12 2</v>
      </c>
      <c r="Y319" s="18" t="str">
        <f>_xlfn.XLOOKUP(product_questions[[#This Row],[Product category]],Products[Product Name],Products[CSI],,0)</f>
        <v>12 22 00</v>
      </c>
    </row>
    <row r="320" spans="18:25" x14ac:dyDescent="0.2">
      <c r="R320" t="s">
        <v>81</v>
      </c>
      <c r="S320" s="17" t="str">
        <f>VLOOKUP(product_questions[[#This Row],[Question]],Questions[],3,0)</f>
        <v>X05.1</v>
      </c>
      <c r="T320" s="17" t="str">
        <f>VLOOKUP(product_questions[[#This Row],[Feature.Part]],Questions[[Feature]:[Req/Opt]],2,0)</f>
        <v>O</v>
      </c>
      <c r="U320" s="19" t="s">
        <v>261</v>
      </c>
      <c r="V320" s="19">
        <f>VLOOKUP(LEFT(product_questions[[#This Row],[Feature.Part]],1),Table5[[Letter]:[Order]],2,0)</f>
        <v>8</v>
      </c>
      <c r="W320" s="18" t="str">
        <f>_xlfn.CONCAT(product_questions[[#This Row],[Product category]]," - ",product_questions[[#This Row],[Question]])</f>
        <v>Interior Shutters - Plastics and Textiles in Furnishing</v>
      </c>
      <c r="X320" s="18" t="str">
        <f>LEFT(_xlfn.XLOOKUP(product_questions[[#This Row],[Product category]],Products[Product Name],Products[CSI],,0),4)</f>
        <v>12 2</v>
      </c>
      <c r="Y320" s="18" t="str">
        <f>_xlfn.XLOOKUP(product_questions[[#This Row],[Product category]],Products[Product Name],Products[CSI],,0)</f>
        <v>12 23 00</v>
      </c>
    </row>
    <row r="321" spans="18:25" x14ac:dyDescent="0.2">
      <c r="R321" t="s">
        <v>74</v>
      </c>
      <c r="S321" s="17" t="str">
        <f>VLOOKUP(product_questions[[#This Row],[Question]],Questions[],3,0)</f>
        <v>X05.1</v>
      </c>
      <c r="T321" s="17" t="str">
        <f>VLOOKUP(product_questions[[#This Row],[Feature.Part]],Questions[[Feature]:[Req/Opt]],2,0)</f>
        <v>O</v>
      </c>
      <c r="U321" s="19" t="s">
        <v>261</v>
      </c>
      <c r="V321" s="19">
        <f>VLOOKUP(LEFT(product_questions[[#This Row],[Feature.Part]],1),Table5[[Letter]:[Order]],2,0)</f>
        <v>8</v>
      </c>
      <c r="W321" s="18" t="str">
        <f>_xlfn.CONCAT(product_questions[[#This Row],[Product category]]," - ",product_questions[[#This Row],[Question]])</f>
        <v>Window Shades - Plastics and Textiles in Furnishing</v>
      </c>
      <c r="X321" s="18" t="str">
        <f>LEFT(_xlfn.XLOOKUP(product_questions[[#This Row],[Product category]],Products[Product Name],Products[CSI],,0),4)</f>
        <v>12 2</v>
      </c>
      <c r="Y321" s="18" t="str">
        <f>_xlfn.XLOOKUP(product_questions[[#This Row],[Product category]],Products[Product Name],Products[CSI],,0)</f>
        <v>12 24 00</v>
      </c>
    </row>
    <row r="322" spans="18:25" x14ac:dyDescent="0.2">
      <c r="R322" t="s">
        <v>77</v>
      </c>
      <c r="S322" s="17" t="str">
        <f>VLOOKUP(product_questions[[#This Row],[Question]],Questions[],3,0)</f>
        <v>X06.2</v>
      </c>
      <c r="T322" s="17" t="str">
        <f>VLOOKUP(product_questions[[#This Row],[Feature.Part]],Questions[[Feature]:[Req/Opt]],2,0)</f>
        <v>O</v>
      </c>
      <c r="U322" s="19" t="s">
        <v>324</v>
      </c>
      <c r="V322" s="19">
        <f>VLOOKUP(LEFT(product_questions[[#This Row],[Feature.Part]],1),Table5[[Letter]:[Order]],2,0)</f>
        <v>8</v>
      </c>
      <c r="W322" s="18" t="str">
        <f>_xlfn.CONCAT(product_questions[[#This Row],[Product category]]," - ",product_questions[[#This Row],[Question]])</f>
        <v>Window Blinds - Furniture, Architectural, Interior Products VOC limit</v>
      </c>
      <c r="X322" s="18" t="str">
        <f>LEFT(_xlfn.XLOOKUP(product_questions[[#This Row],[Product category]],Products[Product Name],Products[CSI],,0),4)</f>
        <v>12 2</v>
      </c>
      <c r="Y322" s="18" t="str">
        <f>_xlfn.XLOOKUP(product_questions[[#This Row],[Product category]],Products[Product Name],Products[CSI],,0)</f>
        <v>12 21 00</v>
      </c>
    </row>
    <row r="323" spans="18:25" x14ac:dyDescent="0.2">
      <c r="R323" t="s">
        <v>79</v>
      </c>
      <c r="S323" s="17" t="str">
        <f>VLOOKUP(product_questions[[#This Row],[Question]],Questions[],3,0)</f>
        <v>X06.2</v>
      </c>
      <c r="T323" s="17" t="str">
        <f>VLOOKUP(product_questions[[#This Row],[Feature.Part]],Questions[[Feature]:[Req/Opt]],2,0)</f>
        <v>O</v>
      </c>
      <c r="U323" s="19" t="s">
        <v>324</v>
      </c>
      <c r="V323" s="19">
        <f>VLOOKUP(LEFT(product_questions[[#This Row],[Feature.Part]],1),Table5[[Letter]:[Order]],2,0)</f>
        <v>8</v>
      </c>
      <c r="W323" s="18" t="str">
        <f>_xlfn.CONCAT(product_questions[[#This Row],[Product category]]," - ",product_questions[[#This Row],[Question]])</f>
        <v>Curtains and Drapes - Furniture, Architectural, Interior Products VOC limit</v>
      </c>
      <c r="X323" s="18" t="str">
        <f>LEFT(_xlfn.XLOOKUP(product_questions[[#This Row],[Product category]],Products[Product Name],Products[CSI],,0),4)</f>
        <v>12 2</v>
      </c>
      <c r="Y323" s="18" t="str">
        <f>_xlfn.XLOOKUP(product_questions[[#This Row],[Product category]],Products[Product Name],Products[CSI],,0)</f>
        <v>12 22 00</v>
      </c>
    </row>
    <row r="324" spans="18:25" x14ac:dyDescent="0.2">
      <c r="R324" t="s">
        <v>81</v>
      </c>
      <c r="S324" s="17" t="str">
        <f>VLOOKUP(product_questions[[#This Row],[Question]],Questions[],3,0)</f>
        <v>X06.2</v>
      </c>
      <c r="T324" s="17" t="str">
        <f>VLOOKUP(product_questions[[#This Row],[Feature.Part]],Questions[[Feature]:[Req/Opt]],2,0)</f>
        <v>O</v>
      </c>
      <c r="U324" s="19" t="s">
        <v>324</v>
      </c>
      <c r="V324" s="19">
        <f>VLOOKUP(LEFT(product_questions[[#This Row],[Feature.Part]],1),Table5[[Letter]:[Order]],2,0)</f>
        <v>8</v>
      </c>
      <c r="W324" s="18" t="str">
        <f>_xlfn.CONCAT(product_questions[[#This Row],[Product category]]," - ",product_questions[[#This Row],[Question]])</f>
        <v>Interior Shutters - Furniture, Architectural, Interior Products VOC limit</v>
      </c>
      <c r="X324" s="18" t="str">
        <f>LEFT(_xlfn.XLOOKUP(product_questions[[#This Row],[Product category]],Products[Product Name],Products[CSI],,0),4)</f>
        <v>12 2</v>
      </c>
      <c r="Y324" s="18" t="str">
        <f>_xlfn.XLOOKUP(product_questions[[#This Row],[Product category]],Products[Product Name],Products[CSI],,0)</f>
        <v>12 23 00</v>
      </c>
    </row>
    <row r="325" spans="18:25" x14ac:dyDescent="0.2">
      <c r="R325" t="s">
        <v>74</v>
      </c>
      <c r="S325" s="17" t="str">
        <f>VLOOKUP(product_questions[[#This Row],[Question]],Questions[],3,0)</f>
        <v>X06.2</v>
      </c>
      <c r="T325" s="17" t="str">
        <f>VLOOKUP(product_questions[[#This Row],[Feature.Part]],Questions[[Feature]:[Req/Opt]],2,0)</f>
        <v>O</v>
      </c>
      <c r="U325" s="19" t="s">
        <v>324</v>
      </c>
      <c r="V325" s="19">
        <f>VLOOKUP(LEFT(product_questions[[#This Row],[Feature.Part]],1),Table5[[Letter]:[Order]],2,0)</f>
        <v>8</v>
      </c>
      <c r="W325" s="18" t="str">
        <f>_xlfn.CONCAT(product_questions[[#This Row],[Product category]]," - ",product_questions[[#This Row],[Question]])</f>
        <v>Window Shades - Furniture, Architectural, Interior Products VOC limit</v>
      </c>
      <c r="X325" s="18" t="str">
        <f>LEFT(_xlfn.XLOOKUP(product_questions[[#This Row],[Product category]],Products[Product Name],Products[CSI],,0),4)</f>
        <v>12 2</v>
      </c>
      <c r="Y325" s="18" t="str">
        <f>_xlfn.XLOOKUP(product_questions[[#This Row],[Product category]],Products[Product Name],Products[CSI],,0)</f>
        <v>12 24 00</v>
      </c>
    </row>
    <row r="326" spans="18:25" x14ac:dyDescent="0.2">
      <c r="R326" t="s">
        <v>77</v>
      </c>
      <c r="S326" s="17" t="str">
        <f>VLOOKUP(product_questions[[#This Row],[Question]],Questions[],3,0)</f>
        <v>X07.1</v>
      </c>
      <c r="T326" s="17" t="str">
        <f>VLOOKUP(product_questions[[#This Row],[Feature.Part]],Questions[[Feature]:[Req/Opt]],2,0)</f>
        <v>O</v>
      </c>
      <c r="U326" s="19" t="s">
        <v>8</v>
      </c>
      <c r="V326" s="19">
        <f>VLOOKUP(LEFT(product_questions[[#This Row],[Feature.Part]],1),Table5[[Letter]:[Order]],2,0)</f>
        <v>8</v>
      </c>
      <c r="W326" s="18" t="str">
        <f>_xlfn.CONCAT(product_questions[[#This Row],[Product category]]," - ",product_questions[[#This Row],[Question]])</f>
        <v>Window Blinds - Disclosed ingredients</v>
      </c>
      <c r="X326" s="18" t="str">
        <f>LEFT(_xlfn.XLOOKUP(product_questions[[#This Row],[Product category]],Products[Product Name],Products[CSI],,0),4)</f>
        <v>12 2</v>
      </c>
      <c r="Y326" s="18" t="str">
        <f>_xlfn.XLOOKUP(product_questions[[#This Row],[Product category]],Products[Product Name],Products[CSI],,0)</f>
        <v>12 21 00</v>
      </c>
    </row>
    <row r="327" spans="18:25" x14ac:dyDescent="0.2">
      <c r="R327" t="s">
        <v>79</v>
      </c>
      <c r="S327" s="17" t="str">
        <f>VLOOKUP(product_questions[[#This Row],[Question]],Questions[],3,0)</f>
        <v>X07.1</v>
      </c>
      <c r="T327" s="17" t="str">
        <f>VLOOKUP(product_questions[[#This Row],[Feature.Part]],Questions[[Feature]:[Req/Opt]],2,0)</f>
        <v>O</v>
      </c>
      <c r="U327" s="19" t="s">
        <v>8</v>
      </c>
      <c r="V327" s="19">
        <f>VLOOKUP(LEFT(product_questions[[#This Row],[Feature.Part]],1),Table5[[Letter]:[Order]],2,0)</f>
        <v>8</v>
      </c>
      <c r="W327" s="18" t="str">
        <f>_xlfn.CONCAT(product_questions[[#This Row],[Product category]]," - ",product_questions[[#This Row],[Question]])</f>
        <v>Curtains and Drapes - Disclosed ingredients</v>
      </c>
      <c r="X327" s="18" t="str">
        <f>LEFT(_xlfn.XLOOKUP(product_questions[[#This Row],[Product category]],Products[Product Name],Products[CSI],,0),4)</f>
        <v>12 2</v>
      </c>
      <c r="Y327" s="18" t="str">
        <f>_xlfn.XLOOKUP(product_questions[[#This Row],[Product category]],Products[Product Name],Products[CSI],,0)</f>
        <v>12 22 00</v>
      </c>
    </row>
    <row r="328" spans="18:25" x14ac:dyDescent="0.2">
      <c r="R328" t="s">
        <v>81</v>
      </c>
      <c r="S328" s="17" t="str">
        <f>VLOOKUP(product_questions[[#This Row],[Question]],Questions[],3,0)</f>
        <v>X07.1</v>
      </c>
      <c r="T328" s="17" t="str">
        <f>VLOOKUP(product_questions[[#This Row],[Feature.Part]],Questions[[Feature]:[Req/Opt]],2,0)</f>
        <v>O</v>
      </c>
      <c r="U328" s="19" t="s">
        <v>8</v>
      </c>
      <c r="V328" s="19">
        <f>VLOOKUP(LEFT(product_questions[[#This Row],[Feature.Part]],1),Table5[[Letter]:[Order]],2,0)</f>
        <v>8</v>
      </c>
      <c r="W328" s="18" t="str">
        <f>_xlfn.CONCAT(product_questions[[#This Row],[Product category]]," - ",product_questions[[#This Row],[Question]])</f>
        <v>Interior Shutters - Disclosed ingredients</v>
      </c>
      <c r="X328" s="18" t="str">
        <f>LEFT(_xlfn.XLOOKUP(product_questions[[#This Row],[Product category]],Products[Product Name],Products[CSI],,0),4)</f>
        <v>12 2</v>
      </c>
      <c r="Y328" s="18" t="str">
        <f>_xlfn.XLOOKUP(product_questions[[#This Row],[Product category]],Products[Product Name],Products[CSI],,0)</f>
        <v>12 23 00</v>
      </c>
    </row>
    <row r="329" spans="18:25" x14ac:dyDescent="0.2">
      <c r="R329" t="s">
        <v>74</v>
      </c>
      <c r="S329" s="17" t="str">
        <f>VLOOKUP(product_questions[[#This Row],[Question]],Questions[],3,0)</f>
        <v>X07.1</v>
      </c>
      <c r="T329" s="17" t="str">
        <f>VLOOKUP(product_questions[[#This Row],[Feature.Part]],Questions[[Feature]:[Req/Opt]],2,0)</f>
        <v>O</v>
      </c>
      <c r="U329" s="19" t="s">
        <v>8</v>
      </c>
      <c r="V329" s="19">
        <f>VLOOKUP(LEFT(product_questions[[#This Row],[Feature.Part]],1),Table5[[Letter]:[Order]],2,0)</f>
        <v>8</v>
      </c>
      <c r="W329" s="18" t="str">
        <f>_xlfn.CONCAT(product_questions[[#This Row],[Product category]]," - ",product_questions[[#This Row],[Question]])</f>
        <v>Window Shades - Disclosed ingredients</v>
      </c>
      <c r="X329" s="18" t="str">
        <f>LEFT(_xlfn.XLOOKUP(product_questions[[#This Row],[Product category]],Products[Product Name],Products[CSI],,0),4)</f>
        <v>12 2</v>
      </c>
      <c r="Y329" s="18" t="str">
        <f>_xlfn.XLOOKUP(product_questions[[#This Row],[Product category]],Products[Product Name],Products[CSI],,0)</f>
        <v>12 24 00</v>
      </c>
    </row>
    <row r="330" spans="18:25" x14ac:dyDescent="0.2">
      <c r="R330" t="s">
        <v>77</v>
      </c>
      <c r="S330" s="17" t="str">
        <f>VLOOKUP(product_questions[[#This Row],[Question]],Questions[],3,0)</f>
        <v>X07.2</v>
      </c>
      <c r="T330" s="17" t="str">
        <f>VLOOKUP(product_questions[[#This Row],[Feature.Part]],Questions[[Feature]:[Req/Opt]],2,0)</f>
        <v>O</v>
      </c>
      <c r="U330" s="19" t="s">
        <v>9</v>
      </c>
      <c r="V330" s="19">
        <f>VLOOKUP(LEFT(product_questions[[#This Row],[Feature.Part]],1),Table5[[Letter]:[Order]],2,0)</f>
        <v>8</v>
      </c>
      <c r="W330" s="18" t="str">
        <f>_xlfn.CONCAT(product_questions[[#This Row],[Product category]]," - ",product_questions[[#This Row],[Question]])</f>
        <v>Window Blinds - Enhanced disclosed ingredients</v>
      </c>
      <c r="X330" s="18" t="str">
        <f>LEFT(_xlfn.XLOOKUP(product_questions[[#This Row],[Product category]],Products[Product Name],Products[CSI],,0),4)</f>
        <v>12 2</v>
      </c>
      <c r="Y330" s="18" t="str">
        <f>_xlfn.XLOOKUP(product_questions[[#This Row],[Product category]],Products[Product Name],Products[CSI],,0)</f>
        <v>12 21 00</v>
      </c>
    </row>
    <row r="331" spans="18:25" x14ac:dyDescent="0.2">
      <c r="R331" t="s">
        <v>79</v>
      </c>
      <c r="S331" s="17" t="str">
        <f>VLOOKUP(product_questions[[#This Row],[Question]],Questions[],3,0)</f>
        <v>X07.2</v>
      </c>
      <c r="T331" s="17" t="str">
        <f>VLOOKUP(product_questions[[#This Row],[Feature.Part]],Questions[[Feature]:[Req/Opt]],2,0)</f>
        <v>O</v>
      </c>
      <c r="U331" s="19" t="s">
        <v>9</v>
      </c>
      <c r="V331" s="19">
        <f>VLOOKUP(LEFT(product_questions[[#This Row],[Feature.Part]],1),Table5[[Letter]:[Order]],2,0)</f>
        <v>8</v>
      </c>
      <c r="W331" s="18" t="str">
        <f>_xlfn.CONCAT(product_questions[[#This Row],[Product category]]," - ",product_questions[[#This Row],[Question]])</f>
        <v>Curtains and Drapes - Enhanced disclosed ingredients</v>
      </c>
      <c r="X331" s="18" t="str">
        <f>LEFT(_xlfn.XLOOKUP(product_questions[[#This Row],[Product category]],Products[Product Name],Products[CSI],,0),4)</f>
        <v>12 2</v>
      </c>
      <c r="Y331" s="18" t="str">
        <f>_xlfn.XLOOKUP(product_questions[[#This Row],[Product category]],Products[Product Name],Products[CSI],,0)</f>
        <v>12 22 00</v>
      </c>
    </row>
    <row r="332" spans="18:25" x14ac:dyDescent="0.2">
      <c r="R332" t="s">
        <v>81</v>
      </c>
      <c r="S332" s="17" t="str">
        <f>VLOOKUP(product_questions[[#This Row],[Question]],Questions[],3,0)</f>
        <v>X07.2</v>
      </c>
      <c r="T332" s="17" t="str">
        <f>VLOOKUP(product_questions[[#This Row],[Feature.Part]],Questions[[Feature]:[Req/Opt]],2,0)</f>
        <v>O</v>
      </c>
      <c r="U332" s="19" t="s">
        <v>9</v>
      </c>
      <c r="V332" s="19">
        <f>VLOOKUP(LEFT(product_questions[[#This Row],[Feature.Part]],1),Table5[[Letter]:[Order]],2,0)</f>
        <v>8</v>
      </c>
      <c r="W332" s="18" t="str">
        <f>_xlfn.CONCAT(product_questions[[#This Row],[Product category]]," - ",product_questions[[#This Row],[Question]])</f>
        <v>Interior Shutters - Enhanced disclosed ingredients</v>
      </c>
      <c r="X332" s="18" t="str">
        <f>LEFT(_xlfn.XLOOKUP(product_questions[[#This Row],[Product category]],Products[Product Name],Products[CSI],,0),4)</f>
        <v>12 2</v>
      </c>
      <c r="Y332" s="18" t="str">
        <f>_xlfn.XLOOKUP(product_questions[[#This Row],[Product category]],Products[Product Name],Products[CSI],,0)</f>
        <v>12 23 00</v>
      </c>
    </row>
    <row r="333" spans="18:25" x14ac:dyDescent="0.2">
      <c r="R333" t="s">
        <v>74</v>
      </c>
      <c r="S333" s="17" t="str">
        <f>VLOOKUP(product_questions[[#This Row],[Question]],Questions[],3,0)</f>
        <v>X07.2</v>
      </c>
      <c r="T333" s="17" t="str">
        <f>VLOOKUP(product_questions[[#This Row],[Feature.Part]],Questions[[Feature]:[Req/Opt]],2,0)</f>
        <v>O</v>
      </c>
      <c r="U333" s="19" t="s">
        <v>9</v>
      </c>
      <c r="V333" s="19">
        <f>VLOOKUP(LEFT(product_questions[[#This Row],[Feature.Part]],1),Table5[[Letter]:[Order]],2,0)</f>
        <v>8</v>
      </c>
      <c r="W333" s="18" t="str">
        <f>_xlfn.CONCAT(product_questions[[#This Row],[Product category]]," - ",product_questions[[#This Row],[Question]])</f>
        <v>Window Shades - Enhanced disclosed ingredients</v>
      </c>
      <c r="X333" s="18" t="str">
        <f>LEFT(_xlfn.XLOOKUP(product_questions[[#This Row],[Product category]],Products[Product Name],Products[CSI],,0),4)</f>
        <v>12 2</v>
      </c>
      <c r="Y333" s="18" t="str">
        <f>_xlfn.XLOOKUP(product_questions[[#This Row],[Product category]],Products[Product Name],Products[CSI],,0)</f>
        <v>12 24 00</v>
      </c>
    </row>
    <row r="334" spans="18:25" x14ac:dyDescent="0.2">
      <c r="R334" t="s">
        <v>77</v>
      </c>
      <c r="S334" s="17" t="str">
        <f>VLOOKUP(product_questions[[#This Row],[Question]],Questions[],3,0)</f>
        <v>X07.3</v>
      </c>
      <c r="T334" s="17" t="str">
        <f>VLOOKUP(product_questions[[#This Row],[Feature.Part]],Questions[[Feature]:[Req/Opt]],2,0)</f>
        <v>O</v>
      </c>
      <c r="U334" s="19" t="s">
        <v>276</v>
      </c>
      <c r="V334" s="19">
        <f>VLOOKUP(LEFT(product_questions[[#This Row],[Feature.Part]],1),Table5[[Letter]:[Order]],2,0)</f>
        <v>8</v>
      </c>
      <c r="W334" s="18" t="str">
        <f>_xlfn.CONCAT(product_questions[[#This Row],[Product category]]," - ",product_questions[[#This Row],[Question]])</f>
        <v>Window Blinds - Third-Party Ingredient Disclosure</v>
      </c>
      <c r="X334" s="18" t="str">
        <f>LEFT(_xlfn.XLOOKUP(product_questions[[#This Row],[Product category]],Products[Product Name],Products[CSI],,0),4)</f>
        <v>12 2</v>
      </c>
      <c r="Y334" s="18" t="str">
        <f>_xlfn.XLOOKUP(product_questions[[#This Row],[Product category]],Products[Product Name],Products[CSI],,0)</f>
        <v>12 21 00</v>
      </c>
    </row>
    <row r="335" spans="18:25" x14ac:dyDescent="0.2">
      <c r="R335" t="s">
        <v>79</v>
      </c>
      <c r="S335" s="17" t="str">
        <f>VLOOKUP(product_questions[[#This Row],[Question]],Questions[],3,0)</f>
        <v>X07.3</v>
      </c>
      <c r="T335" s="17" t="str">
        <f>VLOOKUP(product_questions[[#This Row],[Feature.Part]],Questions[[Feature]:[Req/Opt]],2,0)</f>
        <v>O</v>
      </c>
      <c r="U335" s="19" t="s">
        <v>276</v>
      </c>
      <c r="V335" s="19">
        <f>VLOOKUP(LEFT(product_questions[[#This Row],[Feature.Part]],1),Table5[[Letter]:[Order]],2,0)</f>
        <v>8</v>
      </c>
      <c r="W335" s="18" t="str">
        <f>_xlfn.CONCAT(product_questions[[#This Row],[Product category]]," - ",product_questions[[#This Row],[Question]])</f>
        <v>Curtains and Drapes - Third-Party Ingredient Disclosure</v>
      </c>
      <c r="X335" s="18" t="str">
        <f>LEFT(_xlfn.XLOOKUP(product_questions[[#This Row],[Product category]],Products[Product Name],Products[CSI],,0),4)</f>
        <v>12 2</v>
      </c>
      <c r="Y335" s="18" t="str">
        <f>_xlfn.XLOOKUP(product_questions[[#This Row],[Product category]],Products[Product Name],Products[CSI],,0)</f>
        <v>12 22 00</v>
      </c>
    </row>
    <row r="336" spans="18:25" x14ac:dyDescent="0.2">
      <c r="R336" t="s">
        <v>81</v>
      </c>
      <c r="S336" s="17" t="str">
        <f>VLOOKUP(product_questions[[#This Row],[Question]],Questions[],3,0)</f>
        <v>X07.3</v>
      </c>
      <c r="T336" s="17" t="str">
        <f>VLOOKUP(product_questions[[#This Row],[Feature.Part]],Questions[[Feature]:[Req/Opt]],2,0)</f>
        <v>O</v>
      </c>
      <c r="U336" s="19" t="s">
        <v>276</v>
      </c>
      <c r="V336" s="19">
        <f>VLOOKUP(LEFT(product_questions[[#This Row],[Feature.Part]],1),Table5[[Letter]:[Order]],2,0)</f>
        <v>8</v>
      </c>
      <c r="W336" s="18" t="str">
        <f>_xlfn.CONCAT(product_questions[[#This Row],[Product category]]," - ",product_questions[[#This Row],[Question]])</f>
        <v>Interior Shutters - Third-Party Ingredient Disclosure</v>
      </c>
      <c r="X336" s="18" t="str">
        <f>LEFT(_xlfn.XLOOKUP(product_questions[[#This Row],[Product category]],Products[Product Name],Products[CSI],,0),4)</f>
        <v>12 2</v>
      </c>
      <c r="Y336" s="18" t="str">
        <f>_xlfn.XLOOKUP(product_questions[[#This Row],[Product category]],Products[Product Name],Products[CSI],,0)</f>
        <v>12 23 00</v>
      </c>
    </row>
    <row r="337" spans="18:25" x14ac:dyDescent="0.2">
      <c r="R337" t="s">
        <v>74</v>
      </c>
      <c r="S337" s="17" t="str">
        <f>VLOOKUP(product_questions[[#This Row],[Question]],Questions[],3,0)</f>
        <v>X07.3</v>
      </c>
      <c r="T337" s="17" t="str">
        <f>VLOOKUP(product_questions[[#This Row],[Feature.Part]],Questions[[Feature]:[Req/Opt]],2,0)</f>
        <v>O</v>
      </c>
      <c r="U337" s="19" t="s">
        <v>276</v>
      </c>
      <c r="V337" s="19">
        <f>VLOOKUP(LEFT(product_questions[[#This Row],[Feature.Part]],1),Table5[[Letter]:[Order]],2,0)</f>
        <v>8</v>
      </c>
      <c r="W337" s="18" t="str">
        <f>_xlfn.CONCAT(product_questions[[#This Row],[Product category]]," - ",product_questions[[#This Row],[Question]])</f>
        <v>Window Shades - Third-Party Ingredient Disclosure</v>
      </c>
      <c r="X337" s="18" t="str">
        <f>LEFT(_xlfn.XLOOKUP(product_questions[[#This Row],[Product category]],Products[Product Name],Products[CSI],,0),4)</f>
        <v>12 2</v>
      </c>
      <c r="Y337" s="18" t="str">
        <f>_xlfn.XLOOKUP(product_questions[[#This Row],[Product category]],Products[Product Name],Products[CSI],,0)</f>
        <v>12 24 00</v>
      </c>
    </row>
    <row r="338" spans="18:25" x14ac:dyDescent="0.2">
      <c r="R338" t="s">
        <v>77</v>
      </c>
      <c r="S338" s="17" t="str">
        <f>VLOOKUP(product_questions[[#This Row],[Question]],Questions[],3,0)</f>
        <v>X08.1</v>
      </c>
      <c r="T338" s="17" t="str">
        <f>VLOOKUP(product_questions[[#This Row],[Feature.Part]],Questions[[Feature]:[Req/Opt]],2,0)</f>
        <v>O</v>
      </c>
      <c r="U338" s="19" t="s">
        <v>290</v>
      </c>
      <c r="V338" s="19">
        <f>VLOOKUP(LEFT(product_questions[[#This Row],[Feature.Part]],1),Table5[[Letter]:[Order]],2,0)</f>
        <v>8</v>
      </c>
      <c r="W338" s="18" t="str">
        <f>_xlfn.CONCAT(product_questions[[#This Row],[Product category]]," - ",product_questions[[#This Row],[Question]])</f>
        <v>Window Blinds - Enhanced Chemical Restrictions - Inventory</v>
      </c>
      <c r="X338" s="18" t="str">
        <f>LEFT(_xlfn.XLOOKUP(product_questions[[#This Row],[Product category]],Products[Product Name],Products[CSI],,0),4)</f>
        <v>12 2</v>
      </c>
      <c r="Y338" s="18" t="str">
        <f>_xlfn.XLOOKUP(product_questions[[#This Row],[Product category]],Products[Product Name],Products[CSI],,0)</f>
        <v>12 21 00</v>
      </c>
    </row>
    <row r="339" spans="18:25" x14ac:dyDescent="0.2">
      <c r="R339" t="s">
        <v>79</v>
      </c>
      <c r="S339" s="17" t="str">
        <f>VLOOKUP(product_questions[[#This Row],[Question]],Questions[],3,0)</f>
        <v>X08.1</v>
      </c>
      <c r="T339" s="17" t="str">
        <f>VLOOKUP(product_questions[[#This Row],[Feature.Part]],Questions[[Feature]:[Req/Opt]],2,0)</f>
        <v>O</v>
      </c>
      <c r="U339" s="19" t="s">
        <v>290</v>
      </c>
      <c r="V339" s="19">
        <f>VLOOKUP(LEFT(product_questions[[#This Row],[Feature.Part]],1),Table5[[Letter]:[Order]],2,0)</f>
        <v>8</v>
      </c>
      <c r="W339" s="18" t="str">
        <f>_xlfn.CONCAT(product_questions[[#This Row],[Product category]]," - ",product_questions[[#This Row],[Question]])</f>
        <v>Curtains and Drapes - Enhanced Chemical Restrictions - Inventory</v>
      </c>
      <c r="X339" s="18" t="str">
        <f>LEFT(_xlfn.XLOOKUP(product_questions[[#This Row],[Product category]],Products[Product Name],Products[CSI],,0),4)</f>
        <v>12 2</v>
      </c>
      <c r="Y339" s="18" t="str">
        <f>_xlfn.XLOOKUP(product_questions[[#This Row],[Product category]],Products[Product Name],Products[CSI],,0)</f>
        <v>12 22 00</v>
      </c>
    </row>
    <row r="340" spans="18:25" x14ac:dyDescent="0.2">
      <c r="R340" t="s">
        <v>81</v>
      </c>
      <c r="S340" s="17" t="str">
        <f>VLOOKUP(product_questions[[#This Row],[Question]],Questions[],3,0)</f>
        <v>X08.1</v>
      </c>
      <c r="T340" s="17" t="str">
        <f>VLOOKUP(product_questions[[#This Row],[Feature.Part]],Questions[[Feature]:[Req/Opt]],2,0)</f>
        <v>O</v>
      </c>
      <c r="U340" s="19" t="s">
        <v>290</v>
      </c>
      <c r="V340" s="19">
        <f>VLOOKUP(LEFT(product_questions[[#This Row],[Feature.Part]],1),Table5[[Letter]:[Order]],2,0)</f>
        <v>8</v>
      </c>
      <c r="W340" s="18" t="str">
        <f>_xlfn.CONCAT(product_questions[[#This Row],[Product category]]," - ",product_questions[[#This Row],[Question]])</f>
        <v>Interior Shutters - Enhanced Chemical Restrictions - Inventory</v>
      </c>
      <c r="X340" s="18" t="str">
        <f>LEFT(_xlfn.XLOOKUP(product_questions[[#This Row],[Product category]],Products[Product Name],Products[CSI],,0),4)</f>
        <v>12 2</v>
      </c>
      <c r="Y340" s="18" t="str">
        <f>_xlfn.XLOOKUP(product_questions[[#This Row],[Product category]],Products[Product Name],Products[CSI],,0)</f>
        <v>12 23 00</v>
      </c>
    </row>
    <row r="341" spans="18:25" x14ac:dyDescent="0.2">
      <c r="R341" t="s">
        <v>74</v>
      </c>
      <c r="S341" s="17" t="str">
        <f>VLOOKUP(product_questions[[#This Row],[Question]],Questions[],3,0)</f>
        <v>X08.1</v>
      </c>
      <c r="T341" s="17" t="str">
        <f>VLOOKUP(product_questions[[#This Row],[Feature.Part]],Questions[[Feature]:[Req/Opt]],2,0)</f>
        <v>O</v>
      </c>
      <c r="U341" s="19" t="s">
        <v>290</v>
      </c>
      <c r="V341" s="19">
        <f>VLOOKUP(LEFT(product_questions[[#This Row],[Feature.Part]],1),Table5[[Letter]:[Order]],2,0)</f>
        <v>8</v>
      </c>
      <c r="W341" s="18" t="str">
        <f>_xlfn.CONCAT(product_questions[[#This Row],[Product category]]," - ",product_questions[[#This Row],[Question]])</f>
        <v>Window Shades - Enhanced Chemical Restrictions - Inventory</v>
      </c>
      <c r="X341" s="18" t="str">
        <f>LEFT(_xlfn.XLOOKUP(product_questions[[#This Row],[Product category]],Products[Product Name],Products[CSI],,0),4)</f>
        <v>12 2</v>
      </c>
      <c r="Y341" s="18" t="str">
        <f>_xlfn.XLOOKUP(product_questions[[#This Row],[Product category]],Products[Product Name],Products[CSI],,0)</f>
        <v>12 24 00</v>
      </c>
    </row>
    <row r="342" spans="18:25" x14ac:dyDescent="0.2">
      <c r="R342" t="s">
        <v>77</v>
      </c>
      <c r="S342" s="17" t="str">
        <f>VLOOKUP(product_questions[[#This Row],[Question]],Questions[],3,0)</f>
        <v>X08.1</v>
      </c>
      <c r="T342" s="17" t="str">
        <f>VLOOKUP(product_questions[[#This Row],[Feature.Part]],Questions[[Feature]:[Req/Opt]],2,0)</f>
        <v>O</v>
      </c>
      <c r="U342" s="19" t="s">
        <v>291</v>
      </c>
      <c r="V342" s="19">
        <f>VLOOKUP(LEFT(product_questions[[#This Row],[Feature.Part]],1),Table5[[Letter]:[Order]],2,0)</f>
        <v>8</v>
      </c>
      <c r="W342" s="18" t="str">
        <f>_xlfn.CONCAT(product_questions[[#This Row],[Product category]]," - ",product_questions[[#This Row],[Question]])</f>
        <v>Window Blinds - Enhanced Chemical Restriction - Targets</v>
      </c>
      <c r="X342" s="18" t="str">
        <f>LEFT(_xlfn.XLOOKUP(product_questions[[#This Row],[Product category]],Products[Product Name],Products[CSI],,0),4)</f>
        <v>12 2</v>
      </c>
      <c r="Y342" s="18" t="str">
        <f>_xlfn.XLOOKUP(product_questions[[#This Row],[Product category]],Products[Product Name],Products[CSI],,0)</f>
        <v>12 21 00</v>
      </c>
    </row>
    <row r="343" spans="18:25" x14ac:dyDescent="0.2">
      <c r="R343" t="s">
        <v>79</v>
      </c>
      <c r="S343" s="17" t="str">
        <f>VLOOKUP(product_questions[[#This Row],[Question]],Questions[],3,0)</f>
        <v>X08.1</v>
      </c>
      <c r="T343" s="17" t="str">
        <f>VLOOKUP(product_questions[[#This Row],[Feature.Part]],Questions[[Feature]:[Req/Opt]],2,0)</f>
        <v>O</v>
      </c>
      <c r="U343" s="19" t="s">
        <v>291</v>
      </c>
      <c r="V343" s="19">
        <f>VLOOKUP(LEFT(product_questions[[#This Row],[Feature.Part]],1),Table5[[Letter]:[Order]],2,0)</f>
        <v>8</v>
      </c>
      <c r="W343" s="18" t="str">
        <f>_xlfn.CONCAT(product_questions[[#This Row],[Product category]]," - ",product_questions[[#This Row],[Question]])</f>
        <v>Curtains and Drapes - Enhanced Chemical Restriction - Targets</v>
      </c>
      <c r="X343" s="18" t="str">
        <f>LEFT(_xlfn.XLOOKUP(product_questions[[#This Row],[Product category]],Products[Product Name],Products[CSI],,0),4)</f>
        <v>12 2</v>
      </c>
      <c r="Y343" s="18" t="str">
        <f>_xlfn.XLOOKUP(product_questions[[#This Row],[Product category]],Products[Product Name],Products[CSI],,0)</f>
        <v>12 22 00</v>
      </c>
    </row>
    <row r="344" spans="18:25" x14ac:dyDescent="0.2">
      <c r="R344" t="s">
        <v>81</v>
      </c>
      <c r="S344" s="17" t="str">
        <f>VLOOKUP(product_questions[[#This Row],[Question]],Questions[],3,0)</f>
        <v>X08.1</v>
      </c>
      <c r="T344" s="17" t="str">
        <f>VLOOKUP(product_questions[[#This Row],[Feature.Part]],Questions[[Feature]:[Req/Opt]],2,0)</f>
        <v>O</v>
      </c>
      <c r="U344" s="19" t="s">
        <v>291</v>
      </c>
      <c r="V344" s="19">
        <f>VLOOKUP(LEFT(product_questions[[#This Row],[Feature.Part]],1),Table5[[Letter]:[Order]],2,0)</f>
        <v>8</v>
      </c>
      <c r="W344" s="18" t="str">
        <f>_xlfn.CONCAT(product_questions[[#This Row],[Product category]]," - ",product_questions[[#This Row],[Question]])</f>
        <v>Interior Shutters - Enhanced Chemical Restriction - Targets</v>
      </c>
      <c r="X344" s="18" t="str">
        <f>LEFT(_xlfn.XLOOKUP(product_questions[[#This Row],[Product category]],Products[Product Name],Products[CSI],,0),4)</f>
        <v>12 2</v>
      </c>
      <c r="Y344" s="18" t="str">
        <f>_xlfn.XLOOKUP(product_questions[[#This Row],[Product category]],Products[Product Name],Products[CSI],,0)</f>
        <v>12 23 00</v>
      </c>
    </row>
    <row r="345" spans="18:25" x14ac:dyDescent="0.2">
      <c r="R345" t="s">
        <v>74</v>
      </c>
      <c r="S345" s="17" t="str">
        <f>VLOOKUP(product_questions[[#This Row],[Question]],Questions[],3,0)</f>
        <v>X08.1</v>
      </c>
      <c r="T345" s="17" t="str">
        <f>VLOOKUP(product_questions[[#This Row],[Feature.Part]],Questions[[Feature]:[Req/Opt]],2,0)</f>
        <v>O</v>
      </c>
      <c r="U345" s="19" t="s">
        <v>291</v>
      </c>
      <c r="V345" s="19">
        <f>VLOOKUP(LEFT(product_questions[[#This Row],[Feature.Part]],1),Table5[[Letter]:[Order]],2,0)</f>
        <v>8</v>
      </c>
      <c r="W345" s="18" t="str">
        <f>_xlfn.CONCAT(product_questions[[#This Row],[Product category]]," - ",product_questions[[#This Row],[Question]])</f>
        <v>Window Shades - Enhanced Chemical Restriction - Targets</v>
      </c>
      <c r="X345" s="18" t="str">
        <f>LEFT(_xlfn.XLOOKUP(product_questions[[#This Row],[Product category]],Products[Product Name],Products[CSI],,0),4)</f>
        <v>12 2</v>
      </c>
      <c r="Y345" s="18" t="str">
        <f>_xlfn.XLOOKUP(product_questions[[#This Row],[Product category]],Products[Product Name],Products[CSI],,0)</f>
        <v>12 24 00</v>
      </c>
    </row>
    <row r="346" spans="18:25" x14ac:dyDescent="0.2">
      <c r="R346" t="s">
        <v>77</v>
      </c>
      <c r="S346" s="17" t="str">
        <f>VLOOKUP(product_questions[[#This Row],[Question]],Questions[],3,0)</f>
        <v>X08.2</v>
      </c>
      <c r="T346" s="17" t="str">
        <f>VLOOKUP(product_questions[[#This Row],[Feature.Part]],Questions[[Feature]:[Req/Opt]],2,0)</f>
        <v>O</v>
      </c>
      <c r="U346" s="19" t="s">
        <v>289</v>
      </c>
      <c r="V346" s="19">
        <f>VLOOKUP(LEFT(product_questions[[#This Row],[Feature.Part]],1),Table5[[Letter]:[Order]],2,0)</f>
        <v>8</v>
      </c>
      <c r="W346" s="18" t="str">
        <f>_xlfn.CONCAT(product_questions[[#This Row],[Product category]]," - ",product_questions[[#This Row],[Question]])</f>
        <v>Window Blinds - Optimized Products</v>
      </c>
      <c r="X346" s="18" t="str">
        <f>LEFT(_xlfn.XLOOKUP(product_questions[[#This Row],[Product category]],Products[Product Name],Products[CSI],,0),4)</f>
        <v>12 2</v>
      </c>
      <c r="Y346" s="18" t="str">
        <f>_xlfn.XLOOKUP(product_questions[[#This Row],[Product category]],Products[Product Name],Products[CSI],,0)</f>
        <v>12 21 00</v>
      </c>
    </row>
    <row r="347" spans="18:25" x14ac:dyDescent="0.2">
      <c r="R347" t="s">
        <v>79</v>
      </c>
      <c r="S347" s="17" t="str">
        <f>VLOOKUP(product_questions[[#This Row],[Question]],Questions[],3,0)</f>
        <v>X08.2</v>
      </c>
      <c r="T347" s="17" t="str">
        <f>VLOOKUP(product_questions[[#This Row],[Feature.Part]],Questions[[Feature]:[Req/Opt]],2,0)</f>
        <v>O</v>
      </c>
      <c r="U347" s="19" t="s">
        <v>289</v>
      </c>
      <c r="V347" s="19">
        <f>VLOOKUP(LEFT(product_questions[[#This Row],[Feature.Part]],1),Table5[[Letter]:[Order]],2,0)</f>
        <v>8</v>
      </c>
      <c r="W347" s="18" t="str">
        <f>_xlfn.CONCAT(product_questions[[#This Row],[Product category]]," - ",product_questions[[#This Row],[Question]])</f>
        <v>Curtains and Drapes - Optimized Products</v>
      </c>
      <c r="X347" s="18" t="str">
        <f>LEFT(_xlfn.XLOOKUP(product_questions[[#This Row],[Product category]],Products[Product Name],Products[CSI],,0),4)</f>
        <v>12 2</v>
      </c>
      <c r="Y347" s="18" t="str">
        <f>_xlfn.XLOOKUP(product_questions[[#This Row],[Product category]],Products[Product Name],Products[CSI],,0)</f>
        <v>12 22 00</v>
      </c>
    </row>
    <row r="348" spans="18:25" x14ac:dyDescent="0.2">
      <c r="R348" t="s">
        <v>81</v>
      </c>
      <c r="S348" s="17" t="str">
        <f>VLOOKUP(product_questions[[#This Row],[Question]],Questions[],3,0)</f>
        <v>X08.2</v>
      </c>
      <c r="T348" s="17" t="str">
        <f>VLOOKUP(product_questions[[#This Row],[Feature.Part]],Questions[[Feature]:[Req/Opt]],2,0)</f>
        <v>O</v>
      </c>
      <c r="U348" s="19" t="s">
        <v>289</v>
      </c>
      <c r="V348" s="19">
        <f>VLOOKUP(LEFT(product_questions[[#This Row],[Feature.Part]],1),Table5[[Letter]:[Order]],2,0)</f>
        <v>8</v>
      </c>
      <c r="W348" s="18" t="str">
        <f>_xlfn.CONCAT(product_questions[[#This Row],[Product category]]," - ",product_questions[[#This Row],[Question]])</f>
        <v>Interior Shutters - Optimized Products</v>
      </c>
      <c r="X348" s="18" t="str">
        <f>LEFT(_xlfn.XLOOKUP(product_questions[[#This Row],[Product category]],Products[Product Name],Products[CSI],,0),4)</f>
        <v>12 2</v>
      </c>
      <c r="Y348" s="18" t="str">
        <f>_xlfn.XLOOKUP(product_questions[[#This Row],[Product category]],Products[Product Name],Products[CSI],,0)</f>
        <v>12 23 00</v>
      </c>
    </row>
    <row r="349" spans="18:25" x14ac:dyDescent="0.2">
      <c r="R349" t="s">
        <v>74</v>
      </c>
      <c r="S349" s="17" t="str">
        <f>VLOOKUP(product_questions[[#This Row],[Question]],Questions[],3,0)</f>
        <v>X08.2</v>
      </c>
      <c r="T349" s="17" t="str">
        <f>VLOOKUP(product_questions[[#This Row],[Feature.Part]],Questions[[Feature]:[Req/Opt]],2,0)</f>
        <v>O</v>
      </c>
      <c r="U349" s="19" t="s">
        <v>289</v>
      </c>
      <c r="V349" s="19">
        <f>VLOOKUP(LEFT(product_questions[[#This Row],[Feature.Part]],1),Table5[[Letter]:[Order]],2,0)</f>
        <v>8</v>
      </c>
      <c r="W349" s="18" t="str">
        <f>_xlfn.CONCAT(product_questions[[#This Row],[Product category]]," - ",product_questions[[#This Row],[Question]])</f>
        <v>Window Shades - Optimized Products</v>
      </c>
      <c r="X349" s="18" t="str">
        <f>LEFT(_xlfn.XLOOKUP(product_questions[[#This Row],[Product category]],Products[Product Name],Products[CSI],,0),4)</f>
        <v>12 2</v>
      </c>
      <c r="Y349" s="18" t="str">
        <f>_xlfn.XLOOKUP(product_questions[[#This Row],[Product category]],Products[Product Name],Products[CSI],,0)</f>
        <v>12 24 00</v>
      </c>
    </row>
    <row r="350" spans="18:25" x14ac:dyDescent="0.2">
      <c r="R350" t="s">
        <v>249</v>
      </c>
      <c r="S350" s="17" t="str">
        <f>VLOOKUP(product_questions[[#This Row],[Question]],Questions[],3,0)</f>
        <v>X05.1</v>
      </c>
      <c r="T350" s="17" t="str">
        <f>VLOOKUP(product_questions[[#This Row],[Feature.Part]],Questions[[Feature]:[Req/Opt]],2,0)</f>
        <v>O</v>
      </c>
      <c r="U350" s="19" t="s">
        <v>261</v>
      </c>
      <c r="V350" s="19">
        <f>VLOOKUP(LEFT(product_questions[[#This Row],[Feature.Part]],1),Table5[[Letter]:[Order]],2,0)</f>
        <v>8</v>
      </c>
      <c r="W350" s="18" t="str">
        <f>_xlfn.CONCAT(product_questions[[#This Row],[Product category]]," - ",product_questions[[#This Row],[Question]])</f>
        <v>Countertops - Plastics and Textiles in Furnishing</v>
      </c>
      <c r="X350" s="18" t="str">
        <f>LEFT(_xlfn.XLOOKUP(product_questions[[#This Row],[Product category]],Products[Product Name],Products[CSI],,0),4)</f>
        <v>12 3</v>
      </c>
      <c r="Y350" s="18" t="str">
        <f>_xlfn.XLOOKUP(product_questions[[#This Row],[Product category]],Products[Product Name],Products[CSI],,0)</f>
        <v>12 36 00</v>
      </c>
    </row>
    <row r="351" spans="18:25" x14ac:dyDescent="0.2">
      <c r="R351" t="s">
        <v>251</v>
      </c>
      <c r="S351" s="17" t="str">
        <f>VLOOKUP(product_questions[[#This Row],[Question]],Questions[],3,0)</f>
        <v>X05.1</v>
      </c>
      <c r="T351" s="17" t="str">
        <f>VLOOKUP(product_questions[[#This Row],[Feature.Part]],Questions[[Feature]:[Req/Opt]],2,0)</f>
        <v>O</v>
      </c>
      <c r="U351" s="19" t="s">
        <v>261</v>
      </c>
      <c r="V351" s="19">
        <f>VLOOKUP(LEFT(product_questions[[#This Row],[Feature.Part]],1),Table5[[Letter]:[Order]],2,0)</f>
        <v>8</v>
      </c>
      <c r="W351" s="18" t="str">
        <f>_xlfn.CONCAT(product_questions[[#This Row],[Product category]]," - ",product_questions[[#This Row],[Question]])</f>
        <v>Manufactured Metal Casework - Plastics and Textiles in Furnishing</v>
      </c>
      <c r="X351" s="18" t="str">
        <f>LEFT(_xlfn.XLOOKUP(product_questions[[#This Row],[Product category]],Products[Product Name],Products[CSI],,0),4)</f>
        <v>12 3</v>
      </c>
      <c r="Y351" s="18" t="str">
        <f>_xlfn.XLOOKUP(product_questions[[#This Row],[Product category]],Products[Product Name],Products[CSI],,0)</f>
        <v>12 31 00</v>
      </c>
    </row>
    <row r="352" spans="18:25" x14ac:dyDescent="0.2">
      <c r="R352" t="s">
        <v>252</v>
      </c>
      <c r="S352" s="17" t="str">
        <f>VLOOKUP(product_questions[[#This Row],[Question]],Questions[],3,0)</f>
        <v>X05.1</v>
      </c>
      <c r="T352" s="17" t="str">
        <f>VLOOKUP(product_questions[[#This Row],[Feature.Part]],Questions[[Feature]:[Req/Opt]],2,0)</f>
        <v>O</v>
      </c>
      <c r="U352" s="19" t="s">
        <v>261</v>
      </c>
      <c r="V352" s="19">
        <f>VLOOKUP(LEFT(product_questions[[#This Row],[Feature.Part]],1),Table5[[Letter]:[Order]],2,0)</f>
        <v>8</v>
      </c>
      <c r="W352" s="18" t="str">
        <f>_xlfn.CONCAT(product_questions[[#This Row],[Product category]]," - ",product_questions[[#This Row],[Question]])</f>
        <v>Manufactured Wood Casework - Plastics and Textiles in Furnishing</v>
      </c>
      <c r="X352" s="18" t="str">
        <f>LEFT(_xlfn.XLOOKUP(product_questions[[#This Row],[Product category]],Products[Product Name],Products[CSI],,0),4)</f>
        <v>12 3</v>
      </c>
      <c r="Y352" s="18" t="str">
        <f>_xlfn.XLOOKUP(product_questions[[#This Row],[Product category]],Products[Product Name],Products[CSI],,0)</f>
        <v>12 32 00</v>
      </c>
    </row>
    <row r="353" spans="18:25" x14ac:dyDescent="0.2">
      <c r="R353" t="s">
        <v>255</v>
      </c>
      <c r="S353" s="17" t="str">
        <f>VLOOKUP(product_questions[[#This Row],[Question]],Questions[],3,0)</f>
        <v>X05.1</v>
      </c>
      <c r="T353" s="17" t="str">
        <f>VLOOKUP(product_questions[[#This Row],[Feature.Part]],Questions[[Feature]:[Req/Opt]],2,0)</f>
        <v>O</v>
      </c>
      <c r="U353" s="19" t="s">
        <v>261</v>
      </c>
      <c r="V353" s="19">
        <f>VLOOKUP(LEFT(product_questions[[#This Row],[Feature.Part]],1),Table5[[Letter]:[Order]],2,0)</f>
        <v>8</v>
      </c>
      <c r="W353" s="18" t="str">
        <f>_xlfn.CONCAT(product_questions[[#This Row],[Product category]]," - ",product_questions[[#This Row],[Question]])</f>
        <v>Manufactured Plastic Casework - Plastics and Textiles in Furnishing</v>
      </c>
      <c r="X353" s="18" t="str">
        <f>LEFT(_xlfn.XLOOKUP(product_questions[[#This Row],[Product category]],Products[Product Name],Products[CSI],,0),4)</f>
        <v>12 3</v>
      </c>
      <c r="Y353" s="18" t="str">
        <f>_xlfn.XLOOKUP(product_questions[[#This Row],[Product category]],Products[Product Name],Products[CSI],,0)</f>
        <v>12 34 00</v>
      </c>
    </row>
    <row r="354" spans="18:25" x14ac:dyDescent="0.2">
      <c r="R354" t="s">
        <v>257</v>
      </c>
      <c r="S354" s="17" t="str">
        <f>VLOOKUP(product_questions[[#This Row],[Question]],Questions[],3,0)</f>
        <v>X05.1</v>
      </c>
      <c r="T354" s="17" t="str">
        <f>VLOOKUP(product_questions[[#This Row],[Feature.Part]],Questions[[Feature]:[Req/Opt]],2,0)</f>
        <v>O</v>
      </c>
      <c r="U354" s="19" t="s">
        <v>261</v>
      </c>
      <c r="V354" s="19">
        <f>VLOOKUP(LEFT(product_questions[[#This Row],[Feature.Part]],1),Table5[[Letter]:[Order]],2,0)</f>
        <v>8</v>
      </c>
      <c r="W354" s="18" t="str">
        <f>_xlfn.CONCAT(product_questions[[#This Row],[Product category]]," - ",product_questions[[#This Row],[Question]])</f>
        <v>Specialty Casework - Plastics and Textiles in Furnishing</v>
      </c>
      <c r="X354" s="18" t="str">
        <f>LEFT(_xlfn.XLOOKUP(product_questions[[#This Row],[Product category]],Products[Product Name],Products[CSI],,0),4)</f>
        <v>12 3</v>
      </c>
      <c r="Y354" s="18" t="str">
        <f>_xlfn.XLOOKUP(product_questions[[#This Row],[Product category]],Products[Product Name],Products[CSI],,0)</f>
        <v>12 35 00</v>
      </c>
    </row>
    <row r="355" spans="18:25" x14ac:dyDescent="0.2">
      <c r="R355" t="s">
        <v>249</v>
      </c>
      <c r="S355" s="17" t="str">
        <f>VLOOKUP(product_questions[[#This Row],[Question]],Questions[],3,0)</f>
        <v>X06.2</v>
      </c>
      <c r="T355" s="17" t="str">
        <f>VLOOKUP(product_questions[[#This Row],[Feature.Part]],Questions[[Feature]:[Req/Opt]],2,0)</f>
        <v>O</v>
      </c>
      <c r="U355" s="19" t="s">
        <v>324</v>
      </c>
      <c r="V355" s="19">
        <f>VLOOKUP(LEFT(product_questions[[#This Row],[Feature.Part]],1),Table5[[Letter]:[Order]],2,0)</f>
        <v>8</v>
      </c>
      <c r="W355" s="18" t="str">
        <f>_xlfn.CONCAT(product_questions[[#This Row],[Product category]]," - ",product_questions[[#This Row],[Question]])</f>
        <v>Countertops - Furniture, Architectural, Interior Products VOC limit</v>
      </c>
      <c r="X355" s="18" t="str">
        <f>LEFT(_xlfn.XLOOKUP(product_questions[[#This Row],[Product category]],Products[Product Name],Products[CSI],,0),4)</f>
        <v>12 3</v>
      </c>
      <c r="Y355" s="18" t="str">
        <f>_xlfn.XLOOKUP(product_questions[[#This Row],[Product category]],Products[Product Name],Products[CSI],,0)</f>
        <v>12 36 00</v>
      </c>
    </row>
    <row r="356" spans="18:25" x14ac:dyDescent="0.2">
      <c r="R356" t="s">
        <v>251</v>
      </c>
      <c r="S356" s="17" t="str">
        <f>VLOOKUP(product_questions[[#This Row],[Question]],Questions[],3,0)</f>
        <v>X06.2</v>
      </c>
      <c r="T356" s="17" t="str">
        <f>VLOOKUP(product_questions[[#This Row],[Feature.Part]],Questions[[Feature]:[Req/Opt]],2,0)</f>
        <v>O</v>
      </c>
      <c r="U356" s="19" t="s">
        <v>324</v>
      </c>
      <c r="V356" s="19">
        <f>VLOOKUP(LEFT(product_questions[[#This Row],[Feature.Part]],1),Table5[[Letter]:[Order]],2,0)</f>
        <v>8</v>
      </c>
      <c r="W356" s="18" t="str">
        <f>_xlfn.CONCAT(product_questions[[#This Row],[Product category]]," - ",product_questions[[#This Row],[Question]])</f>
        <v>Manufactured Metal Casework - Furniture, Architectural, Interior Products VOC limit</v>
      </c>
      <c r="X356" s="18" t="str">
        <f>LEFT(_xlfn.XLOOKUP(product_questions[[#This Row],[Product category]],Products[Product Name],Products[CSI],,0),4)</f>
        <v>12 3</v>
      </c>
      <c r="Y356" s="18" t="str">
        <f>_xlfn.XLOOKUP(product_questions[[#This Row],[Product category]],Products[Product Name],Products[CSI],,0)</f>
        <v>12 31 00</v>
      </c>
    </row>
    <row r="357" spans="18:25" x14ac:dyDescent="0.2">
      <c r="R357" t="s">
        <v>252</v>
      </c>
      <c r="S357" s="17" t="str">
        <f>VLOOKUP(product_questions[[#This Row],[Question]],Questions[],3,0)</f>
        <v>X06.2</v>
      </c>
      <c r="T357" s="17" t="str">
        <f>VLOOKUP(product_questions[[#This Row],[Feature.Part]],Questions[[Feature]:[Req/Opt]],2,0)</f>
        <v>O</v>
      </c>
      <c r="U357" s="19" t="s">
        <v>324</v>
      </c>
      <c r="V357" s="19">
        <f>VLOOKUP(LEFT(product_questions[[#This Row],[Feature.Part]],1),Table5[[Letter]:[Order]],2,0)</f>
        <v>8</v>
      </c>
      <c r="W357" s="18" t="str">
        <f>_xlfn.CONCAT(product_questions[[#This Row],[Product category]]," - ",product_questions[[#This Row],[Question]])</f>
        <v>Manufactured Wood Casework - Furniture, Architectural, Interior Products VOC limit</v>
      </c>
      <c r="X357" s="18" t="str">
        <f>LEFT(_xlfn.XLOOKUP(product_questions[[#This Row],[Product category]],Products[Product Name],Products[CSI],,0),4)</f>
        <v>12 3</v>
      </c>
      <c r="Y357" s="18" t="str">
        <f>_xlfn.XLOOKUP(product_questions[[#This Row],[Product category]],Products[Product Name],Products[CSI],,0)</f>
        <v>12 32 00</v>
      </c>
    </row>
    <row r="358" spans="18:25" x14ac:dyDescent="0.2">
      <c r="R358" t="s">
        <v>255</v>
      </c>
      <c r="S358" s="17" t="str">
        <f>VLOOKUP(product_questions[[#This Row],[Question]],Questions[],3,0)</f>
        <v>X06.2</v>
      </c>
      <c r="T358" s="17" t="str">
        <f>VLOOKUP(product_questions[[#This Row],[Feature.Part]],Questions[[Feature]:[Req/Opt]],2,0)</f>
        <v>O</v>
      </c>
      <c r="U358" s="19" t="s">
        <v>324</v>
      </c>
      <c r="V358" s="19">
        <f>VLOOKUP(LEFT(product_questions[[#This Row],[Feature.Part]],1),Table5[[Letter]:[Order]],2,0)</f>
        <v>8</v>
      </c>
      <c r="W358" s="18" t="str">
        <f>_xlfn.CONCAT(product_questions[[#This Row],[Product category]]," - ",product_questions[[#This Row],[Question]])</f>
        <v>Manufactured Plastic Casework - Furniture, Architectural, Interior Products VOC limit</v>
      </c>
      <c r="X358" s="18" t="str">
        <f>LEFT(_xlfn.XLOOKUP(product_questions[[#This Row],[Product category]],Products[Product Name],Products[CSI],,0),4)</f>
        <v>12 3</v>
      </c>
      <c r="Y358" s="18" t="str">
        <f>_xlfn.XLOOKUP(product_questions[[#This Row],[Product category]],Products[Product Name],Products[CSI],,0)</f>
        <v>12 34 00</v>
      </c>
    </row>
    <row r="359" spans="18:25" x14ac:dyDescent="0.2">
      <c r="R359" t="s">
        <v>257</v>
      </c>
      <c r="S359" s="17" t="str">
        <f>VLOOKUP(product_questions[[#This Row],[Question]],Questions[],3,0)</f>
        <v>X06.2</v>
      </c>
      <c r="T359" s="17" t="str">
        <f>VLOOKUP(product_questions[[#This Row],[Feature.Part]],Questions[[Feature]:[Req/Opt]],2,0)</f>
        <v>O</v>
      </c>
      <c r="U359" s="19" t="s">
        <v>324</v>
      </c>
      <c r="V359" s="19">
        <f>VLOOKUP(LEFT(product_questions[[#This Row],[Feature.Part]],1),Table5[[Letter]:[Order]],2,0)</f>
        <v>8</v>
      </c>
      <c r="W359" s="18" t="str">
        <f>_xlfn.CONCAT(product_questions[[#This Row],[Product category]]," - ",product_questions[[#This Row],[Question]])</f>
        <v>Specialty Casework - Furniture, Architectural, Interior Products VOC limit</v>
      </c>
      <c r="X359" s="18" t="str">
        <f>LEFT(_xlfn.XLOOKUP(product_questions[[#This Row],[Product category]],Products[Product Name],Products[CSI],,0),4)</f>
        <v>12 3</v>
      </c>
      <c r="Y359" s="18" t="str">
        <f>_xlfn.XLOOKUP(product_questions[[#This Row],[Product category]],Products[Product Name],Products[CSI],,0)</f>
        <v>12 35 00</v>
      </c>
    </row>
    <row r="360" spans="18:25" x14ac:dyDescent="0.2">
      <c r="R360" t="s">
        <v>249</v>
      </c>
      <c r="S360" s="17" t="str">
        <f>VLOOKUP(product_questions[[#This Row],[Question]],Questions[],3,0)</f>
        <v>X07.1</v>
      </c>
      <c r="T360" s="17" t="str">
        <f>VLOOKUP(product_questions[[#This Row],[Feature.Part]],Questions[[Feature]:[Req/Opt]],2,0)</f>
        <v>O</v>
      </c>
      <c r="U360" s="19" t="s">
        <v>8</v>
      </c>
      <c r="V360" s="19">
        <f>VLOOKUP(LEFT(product_questions[[#This Row],[Feature.Part]],1),Table5[[Letter]:[Order]],2,0)</f>
        <v>8</v>
      </c>
      <c r="W360" s="18" t="str">
        <f>_xlfn.CONCAT(product_questions[[#This Row],[Product category]]," - ",product_questions[[#This Row],[Question]])</f>
        <v>Countertops - Disclosed ingredients</v>
      </c>
      <c r="X360" s="18" t="str">
        <f>LEFT(_xlfn.XLOOKUP(product_questions[[#This Row],[Product category]],Products[Product Name],Products[CSI],,0),4)</f>
        <v>12 3</v>
      </c>
      <c r="Y360" s="18" t="str">
        <f>_xlfn.XLOOKUP(product_questions[[#This Row],[Product category]],Products[Product Name],Products[CSI],,0)</f>
        <v>12 36 00</v>
      </c>
    </row>
    <row r="361" spans="18:25" x14ac:dyDescent="0.2">
      <c r="R361" t="s">
        <v>251</v>
      </c>
      <c r="S361" s="17" t="str">
        <f>VLOOKUP(product_questions[[#This Row],[Question]],Questions[],3,0)</f>
        <v>X07.1</v>
      </c>
      <c r="T361" s="17" t="str">
        <f>VLOOKUP(product_questions[[#This Row],[Feature.Part]],Questions[[Feature]:[Req/Opt]],2,0)</f>
        <v>O</v>
      </c>
      <c r="U361" s="19" t="s">
        <v>8</v>
      </c>
      <c r="V361" s="19">
        <f>VLOOKUP(LEFT(product_questions[[#This Row],[Feature.Part]],1),Table5[[Letter]:[Order]],2,0)</f>
        <v>8</v>
      </c>
      <c r="W361" s="18" t="str">
        <f>_xlfn.CONCAT(product_questions[[#This Row],[Product category]]," - ",product_questions[[#This Row],[Question]])</f>
        <v>Manufactured Metal Casework - Disclosed ingredients</v>
      </c>
      <c r="X361" s="18" t="str">
        <f>LEFT(_xlfn.XLOOKUP(product_questions[[#This Row],[Product category]],Products[Product Name],Products[CSI],,0),4)</f>
        <v>12 3</v>
      </c>
      <c r="Y361" s="18" t="str">
        <f>_xlfn.XLOOKUP(product_questions[[#This Row],[Product category]],Products[Product Name],Products[CSI],,0)</f>
        <v>12 31 00</v>
      </c>
    </row>
    <row r="362" spans="18:25" x14ac:dyDescent="0.2">
      <c r="R362" t="s">
        <v>252</v>
      </c>
      <c r="S362" s="17" t="str">
        <f>VLOOKUP(product_questions[[#This Row],[Question]],Questions[],3,0)</f>
        <v>X07.1</v>
      </c>
      <c r="T362" s="17" t="str">
        <f>VLOOKUP(product_questions[[#This Row],[Feature.Part]],Questions[[Feature]:[Req/Opt]],2,0)</f>
        <v>O</v>
      </c>
      <c r="U362" s="19" t="s">
        <v>8</v>
      </c>
      <c r="V362" s="19">
        <f>VLOOKUP(LEFT(product_questions[[#This Row],[Feature.Part]],1),Table5[[Letter]:[Order]],2,0)</f>
        <v>8</v>
      </c>
      <c r="W362" s="18" t="str">
        <f>_xlfn.CONCAT(product_questions[[#This Row],[Product category]]," - ",product_questions[[#This Row],[Question]])</f>
        <v>Manufactured Wood Casework - Disclosed ingredients</v>
      </c>
      <c r="X362" s="18" t="str">
        <f>LEFT(_xlfn.XLOOKUP(product_questions[[#This Row],[Product category]],Products[Product Name],Products[CSI],,0),4)</f>
        <v>12 3</v>
      </c>
      <c r="Y362" s="18" t="str">
        <f>_xlfn.XLOOKUP(product_questions[[#This Row],[Product category]],Products[Product Name],Products[CSI],,0)</f>
        <v>12 32 00</v>
      </c>
    </row>
    <row r="363" spans="18:25" x14ac:dyDescent="0.2">
      <c r="R363" t="s">
        <v>255</v>
      </c>
      <c r="S363" s="17" t="str">
        <f>VLOOKUP(product_questions[[#This Row],[Question]],Questions[],3,0)</f>
        <v>X07.1</v>
      </c>
      <c r="T363" s="17" t="str">
        <f>VLOOKUP(product_questions[[#This Row],[Feature.Part]],Questions[[Feature]:[Req/Opt]],2,0)</f>
        <v>O</v>
      </c>
      <c r="U363" s="19" t="s">
        <v>8</v>
      </c>
      <c r="V363" s="19">
        <f>VLOOKUP(LEFT(product_questions[[#This Row],[Feature.Part]],1),Table5[[Letter]:[Order]],2,0)</f>
        <v>8</v>
      </c>
      <c r="W363" s="18" t="str">
        <f>_xlfn.CONCAT(product_questions[[#This Row],[Product category]]," - ",product_questions[[#This Row],[Question]])</f>
        <v>Manufactured Plastic Casework - Disclosed ingredients</v>
      </c>
      <c r="X363" s="18" t="str">
        <f>LEFT(_xlfn.XLOOKUP(product_questions[[#This Row],[Product category]],Products[Product Name],Products[CSI],,0),4)</f>
        <v>12 3</v>
      </c>
      <c r="Y363" s="18" t="str">
        <f>_xlfn.XLOOKUP(product_questions[[#This Row],[Product category]],Products[Product Name],Products[CSI],,0)</f>
        <v>12 34 00</v>
      </c>
    </row>
    <row r="364" spans="18:25" x14ac:dyDescent="0.2">
      <c r="R364" t="s">
        <v>257</v>
      </c>
      <c r="S364" s="17" t="str">
        <f>VLOOKUP(product_questions[[#This Row],[Question]],Questions[],3,0)</f>
        <v>X07.1</v>
      </c>
      <c r="T364" s="17" t="str">
        <f>VLOOKUP(product_questions[[#This Row],[Feature.Part]],Questions[[Feature]:[Req/Opt]],2,0)</f>
        <v>O</v>
      </c>
      <c r="U364" s="19" t="s">
        <v>8</v>
      </c>
      <c r="V364" s="19">
        <f>VLOOKUP(LEFT(product_questions[[#This Row],[Feature.Part]],1),Table5[[Letter]:[Order]],2,0)</f>
        <v>8</v>
      </c>
      <c r="W364" s="18" t="str">
        <f>_xlfn.CONCAT(product_questions[[#This Row],[Product category]]," - ",product_questions[[#This Row],[Question]])</f>
        <v>Specialty Casework - Disclosed ingredients</v>
      </c>
      <c r="X364" s="18" t="str">
        <f>LEFT(_xlfn.XLOOKUP(product_questions[[#This Row],[Product category]],Products[Product Name],Products[CSI],,0),4)</f>
        <v>12 3</v>
      </c>
      <c r="Y364" s="18" t="str">
        <f>_xlfn.XLOOKUP(product_questions[[#This Row],[Product category]],Products[Product Name],Products[CSI],,0)</f>
        <v>12 35 00</v>
      </c>
    </row>
    <row r="365" spans="18:25" x14ac:dyDescent="0.2">
      <c r="R365" t="s">
        <v>249</v>
      </c>
      <c r="S365" s="17" t="str">
        <f>VLOOKUP(product_questions[[#This Row],[Question]],Questions[],3,0)</f>
        <v>X07.2</v>
      </c>
      <c r="T365" s="17" t="str">
        <f>VLOOKUP(product_questions[[#This Row],[Feature.Part]],Questions[[Feature]:[Req/Opt]],2,0)</f>
        <v>O</v>
      </c>
      <c r="U365" s="19" t="s">
        <v>9</v>
      </c>
      <c r="V365" s="19">
        <f>VLOOKUP(LEFT(product_questions[[#This Row],[Feature.Part]],1),Table5[[Letter]:[Order]],2,0)</f>
        <v>8</v>
      </c>
      <c r="W365" s="18" t="str">
        <f>_xlfn.CONCAT(product_questions[[#This Row],[Product category]]," - ",product_questions[[#This Row],[Question]])</f>
        <v>Countertops - Enhanced disclosed ingredients</v>
      </c>
      <c r="X365" s="18" t="str">
        <f>LEFT(_xlfn.XLOOKUP(product_questions[[#This Row],[Product category]],Products[Product Name],Products[CSI],,0),4)</f>
        <v>12 3</v>
      </c>
      <c r="Y365" s="18" t="str">
        <f>_xlfn.XLOOKUP(product_questions[[#This Row],[Product category]],Products[Product Name],Products[CSI],,0)</f>
        <v>12 36 00</v>
      </c>
    </row>
    <row r="366" spans="18:25" x14ac:dyDescent="0.2">
      <c r="R366" t="s">
        <v>251</v>
      </c>
      <c r="S366" s="17" t="str">
        <f>VLOOKUP(product_questions[[#This Row],[Question]],Questions[],3,0)</f>
        <v>X07.2</v>
      </c>
      <c r="T366" s="17" t="str">
        <f>VLOOKUP(product_questions[[#This Row],[Feature.Part]],Questions[[Feature]:[Req/Opt]],2,0)</f>
        <v>O</v>
      </c>
      <c r="U366" s="19" t="s">
        <v>9</v>
      </c>
      <c r="V366" s="19">
        <f>VLOOKUP(LEFT(product_questions[[#This Row],[Feature.Part]],1),Table5[[Letter]:[Order]],2,0)</f>
        <v>8</v>
      </c>
      <c r="W366" s="18" t="str">
        <f>_xlfn.CONCAT(product_questions[[#This Row],[Product category]]," - ",product_questions[[#This Row],[Question]])</f>
        <v>Manufactured Metal Casework - Enhanced disclosed ingredients</v>
      </c>
      <c r="X366" s="18" t="str">
        <f>LEFT(_xlfn.XLOOKUP(product_questions[[#This Row],[Product category]],Products[Product Name],Products[CSI],,0),4)</f>
        <v>12 3</v>
      </c>
      <c r="Y366" s="18" t="str">
        <f>_xlfn.XLOOKUP(product_questions[[#This Row],[Product category]],Products[Product Name],Products[CSI],,0)</f>
        <v>12 31 00</v>
      </c>
    </row>
    <row r="367" spans="18:25" x14ac:dyDescent="0.2">
      <c r="R367" t="s">
        <v>252</v>
      </c>
      <c r="S367" s="17" t="str">
        <f>VLOOKUP(product_questions[[#This Row],[Question]],Questions[],3,0)</f>
        <v>X07.2</v>
      </c>
      <c r="T367" s="17" t="str">
        <f>VLOOKUP(product_questions[[#This Row],[Feature.Part]],Questions[[Feature]:[Req/Opt]],2,0)</f>
        <v>O</v>
      </c>
      <c r="U367" s="19" t="s">
        <v>9</v>
      </c>
      <c r="V367" s="19">
        <f>VLOOKUP(LEFT(product_questions[[#This Row],[Feature.Part]],1),Table5[[Letter]:[Order]],2,0)</f>
        <v>8</v>
      </c>
      <c r="W367" s="18" t="str">
        <f>_xlfn.CONCAT(product_questions[[#This Row],[Product category]]," - ",product_questions[[#This Row],[Question]])</f>
        <v>Manufactured Wood Casework - Enhanced disclosed ingredients</v>
      </c>
      <c r="X367" s="18" t="str">
        <f>LEFT(_xlfn.XLOOKUP(product_questions[[#This Row],[Product category]],Products[Product Name],Products[CSI],,0),4)</f>
        <v>12 3</v>
      </c>
      <c r="Y367" s="18" t="str">
        <f>_xlfn.XLOOKUP(product_questions[[#This Row],[Product category]],Products[Product Name],Products[CSI],,0)</f>
        <v>12 32 00</v>
      </c>
    </row>
    <row r="368" spans="18:25" x14ac:dyDescent="0.2">
      <c r="R368" t="s">
        <v>255</v>
      </c>
      <c r="S368" s="17" t="str">
        <f>VLOOKUP(product_questions[[#This Row],[Question]],Questions[],3,0)</f>
        <v>X07.2</v>
      </c>
      <c r="T368" s="17" t="str">
        <f>VLOOKUP(product_questions[[#This Row],[Feature.Part]],Questions[[Feature]:[Req/Opt]],2,0)</f>
        <v>O</v>
      </c>
      <c r="U368" s="19" t="s">
        <v>9</v>
      </c>
      <c r="V368" s="19">
        <f>VLOOKUP(LEFT(product_questions[[#This Row],[Feature.Part]],1),Table5[[Letter]:[Order]],2,0)</f>
        <v>8</v>
      </c>
      <c r="W368" s="18" t="str">
        <f>_xlfn.CONCAT(product_questions[[#This Row],[Product category]]," - ",product_questions[[#This Row],[Question]])</f>
        <v>Manufactured Plastic Casework - Enhanced disclosed ingredients</v>
      </c>
      <c r="X368" s="18" t="str">
        <f>LEFT(_xlfn.XLOOKUP(product_questions[[#This Row],[Product category]],Products[Product Name],Products[CSI],,0),4)</f>
        <v>12 3</v>
      </c>
      <c r="Y368" s="18" t="str">
        <f>_xlfn.XLOOKUP(product_questions[[#This Row],[Product category]],Products[Product Name],Products[CSI],,0)</f>
        <v>12 34 00</v>
      </c>
    </row>
    <row r="369" spans="18:25" x14ac:dyDescent="0.2">
      <c r="R369" t="s">
        <v>257</v>
      </c>
      <c r="S369" s="17" t="str">
        <f>VLOOKUP(product_questions[[#This Row],[Question]],Questions[],3,0)</f>
        <v>X07.2</v>
      </c>
      <c r="T369" s="17" t="str">
        <f>VLOOKUP(product_questions[[#This Row],[Feature.Part]],Questions[[Feature]:[Req/Opt]],2,0)</f>
        <v>O</v>
      </c>
      <c r="U369" s="19" t="s">
        <v>9</v>
      </c>
      <c r="V369" s="19">
        <f>VLOOKUP(LEFT(product_questions[[#This Row],[Feature.Part]],1),Table5[[Letter]:[Order]],2,0)</f>
        <v>8</v>
      </c>
      <c r="W369" s="18" t="str">
        <f>_xlfn.CONCAT(product_questions[[#This Row],[Product category]]," - ",product_questions[[#This Row],[Question]])</f>
        <v>Specialty Casework - Enhanced disclosed ingredients</v>
      </c>
      <c r="X369" s="18" t="str">
        <f>LEFT(_xlfn.XLOOKUP(product_questions[[#This Row],[Product category]],Products[Product Name],Products[CSI],,0),4)</f>
        <v>12 3</v>
      </c>
      <c r="Y369" s="18" t="str">
        <f>_xlfn.XLOOKUP(product_questions[[#This Row],[Product category]],Products[Product Name],Products[CSI],,0)</f>
        <v>12 35 00</v>
      </c>
    </row>
    <row r="370" spans="18:25" x14ac:dyDescent="0.2">
      <c r="R370" t="s">
        <v>249</v>
      </c>
      <c r="S370" s="17" t="str">
        <f>VLOOKUP(product_questions[[#This Row],[Question]],Questions[],3,0)</f>
        <v>X07.3</v>
      </c>
      <c r="T370" s="17" t="str">
        <f>VLOOKUP(product_questions[[#This Row],[Feature.Part]],Questions[[Feature]:[Req/Opt]],2,0)</f>
        <v>O</v>
      </c>
      <c r="U370" s="19" t="s">
        <v>276</v>
      </c>
      <c r="V370" s="19">
        <f>VLOOKUP(LEFT(product_questions[[#This Row],[Feature.Part]],1),Table5[[Letter]:[Order]],2,0)</f>
        <v>8</v>
      </c>
      <c r="W370" s="18" t="str">
        <f>_xlfn.CONCAT(product_questions[[#This Row],[Product category]]," - ",product_questions[[#This Row],[Question]])</f>
        <v>Countertops - Third-Party Ingredient Disclosure</v>
      </c>
      <c r="X370" s="18" t="str">
        <f>LEFT(_xlfn.XLOOKUP(product_questions[[#This Row],[Product category]],Products[Product Name],Products[CSI],,0),4)</f>
        <v>12 3</v>
      </c>
      <c r="Y370" s="18" t="str">
        <f>_xlfn.XLOOKUP(product_questions[[#This Row],[Product category]],Products[Product Name],Products[CSI],,0)</f>
        <v>12 36 00</v>
      </c>
    </row>
    <row r="371" spans="18:25" x14ac:dyDescent="0.2">
      <c r="R371" t="s">
        <v>251</v>
      </c>
      <c r="S371" s="17" t="str">
        <f>VLOOKUP(product_questions[[#This Row],[Question]],Questions[],3,0)</f>
        <v>X07.3</v>
      </c>
      <c r="T371" s="17" t="str">
        <f>VLOOKUP(product_questions[[#This Row],[Feature.Part]],Questions[[Feature]:[Req/Opt]],2,0)</f>
        <v>O</v>
      </c>
      <c r="U371" s="19" t="s">
        <v>276</v>
      </c>
      <c r="V371" s="19">
        <f>VLOOKUP(LEFT(product_questions[[#This Row],[Feature.Part]],1),Table5[[Letter]:[Order]],2,0)</f>
        <v>8</v>
      </c>
      <c r="W371" s="18" t="str">
        <f>_xlfn.CONCAT(product_questions[[#This Row],[Product category]]," - ",product_questions[[#This Row],[Question]])</f>
        <v>Manufactured Metal Casework - Third-Party Ingredient Disclosure</v>
      </c>
      <c r="X371" s="18" t="str">
        <f>LEFT(_xlfn.XLOOKUP(product_questions[[#This Row],[Product category]],Products[Product Name],Products[CSI],,0),4)</f>
        <v>12 3</v>
      </c>
      <c r="Y371" s="18" t="str">
        <f>_xlfn.XLOOKUP(product_questions[[#This Row],[Product category]],Products[Product Name],Products[CSI],,0)</f>
        <v>12 31 00</v>
      </c>
    </row>
    <row r="372" spans="18:25" x14ac:dyDescent="0.2">
      <c r="R372" t="s">
        <v>252</v>
      </c>
      <c r="S372" s="17" t="str">
        <f>VLOOKUP(product_questions[[#This Row],[Question]],Questions[],3,0)</f>
        <v>X07.3</v>
      </c>
      <c r="T372" s="17" t="str">
        <f>VLOOKUP(product_questions[[#This Row],[Feature.Part]],Questions[[Feature]:[Req/Opt]],2,0)</f>
        <v>O</v>
      </c>
      <c r="U372" s="19" t="s">
        <v>276</v>
      </c>
      <c r="V372" s="19">
        <f>VLOOKUP(LEFT(product_questions[[#This Row],[Feature.Part]],1),Table5[[Letter]:[Order]],2,0)</f>
        <v>8</v>
      </c>
      <c r="W372" s="18" t="str">
        <f>_xlfn.CONCAT(product_questions[[#This Row],[Product category]]," - ",product_questions[[#This Row],[Question]])</f>
        <v>Manufactured Wood Casework - Third-Party Ingredient Disclosure</v>
      </c>
      <c r="X372" s="18" t="str">
        <f>LEFT(_xlfn.XLOOKUP(product_questions[[#This Row],[Product category]],Products[Product Name],Products[CSI],,0),4)</f>
        <v>12 3</v>
      </c>
      <c r="Y372" s="18" t="str">
        <f>_xlfn.XLOOKUP(product_questions[[#This Row],[Product category]],Products[Product Name],Products[CSI],,0)</f>
        <v>12 32 00</v>
      </c>
    </row>
    <row r="373" spans="18:25" x14ac:dyDescent="0.2">
      <c r="R373" t="s">
        <v>255</v>
      </c>
      <c r="S373" s="17" t="str">
        <f>VLOOKUP(product_questions[[#This Row],[Question]],Questions[],3,0)</f>
        <v>X07.3</v>
      </c>
      <c r="T373" s="17" t="str">
        <f>VLOOKUP(product_questions[[#This Row],[Feature.Part]],Questions[[Feature]:[Req/Opt]],2,0)</f>
        <v>O</v>
      </c>
      <c r="U373" s="19" t="s">
        <v>276</v>
      </c>
      <c r="V373" s="19">
        <f>VLOOKUP(LEFT(product_questions[[#This Row],[Feature.Part]],1),Table5[[Letter]:[Order]],2,0)</f>
        <v>8</v>
      </c>
      <c r="W373" s="18" t="str">
        <f>_xlfn.CONCAT(product_questions[[#This Row],[Product category]]," - ",product_questions[[#This Row],[Question]])</f>
        <v>Manufactured Plastic Casework - Third-Party Ingredient Disclosure</v>
      </c>
      <c r="X373" s="18" t="str">
        <f>LEFT(_xlfn.XLOOKUP(product_questions[[#This Row],[Product category]],Products[Product Name],Products[CSI],,0),4)</f>
        <v>12 3</v>
      </c>
      <c r="Y373" s="18" t="str">
        <f>_xlfn.XLOOKUP(product_questions[[#This Row],[Product category]],Products[Product Name],Products[CSI],,0)</f>
        <v>12 34 00</v>
      </c>
    </row>
    <row r="374" spans="18:25" x14ac:dyDescent="0.2">
      <c r="R374" t="s">
        <v>257</v>
      </c>
      <c r="S374" s="17" t="str">
        <f>VLOOKUP(product_questions[[#This Row],[Question]],Questions[],3,0)</f>
        <v>X07.3</v>
      </c>
      <c r="T374" s="17" t="str">
        <f>VLOOKUP(product_questions[[#This Row],[Feature.Part]],Questions[[Feature]:[Req/Opt]],2,0)</f>
        <v>O</v>
      </c>
      <c r="U374" s="19" t="s">
        <v>276</v>
      </c>
      <c r="V374" s="19">
        <f>VLOOKUP(LEFT(product_questions[[#This Row],[Feature.Part]],1),Table5[[Letter]:[Order]],2,0)</f>
        <v>8</v>
      </c>
      <c r="W374" s="18" t="str">
        <f>_xlfn.CONCAT(product_questions[[#This Row],[Product category]]," - ",product_questions[[#This Row],[Question]])</f>
        <v>Specialty Casework - Third-Party Ingredient Disclosure</v>
      </c>
      <c r="X374" s="18" t="str">
        <f>LEFT(_xlfn.XLOOKUP(product_questions[[#This Row],[Product category]],Products[Product Name],Products[CSI],,0),4)</f>
        <v>12 3</v>
      </c>
      <c r="Y374" s="18" t="str">
        <f>_xlfn.XLOOKUP(product_questions[[#This Row],[Product category]],Products[Product Name],Products[CSI],,0)</f>
        <v>12 35 00</v>
      </c>
    </row>
    <row r="375" spans="18:25" x14ac:dyDescent="0.2">
      <c r="R375" t="s">
        <v>249</v>
      </c>
      <c r="S375" s="17" t="str">
        <f>VLOOKUP(product_questions[[#This Row],[Question]],Questions[],3,0)</f>
        <v>X08.1</v>
      </c>
      <c r="T375" s="17" t="str">
        <f>VLOOKUP(product_questions[[#This Row],[Feature.Part]],Questions[[Feature]:[Req/Opt]],2,0)</f>
        <v>O</v>
      </c>
      <c r="U375" s="19" t="s">
        <v>290</v>
      </c>
      <c r="V375" s="19">
        <f>VLOOKUP(LEFT(product_questions[[#This Row],[Feature.Part]],1),Table5[[Letter]:[Order]],2,0)</f>
        <v>8</v>
      </c>
      <c r="W375" s="18" t="str">
        <f>_xlfn.CONCAT(product_questions[[#This Row],[Product category]]," - ",product_questions[[#This Row],[Question]])</f>
        <v>Countertops - Enhanced Chemical Restrictions - Inventory</v>
      </c>
      <c r="X375" s="18" t="str">
        <f>LEFT(_xlfn.XLOOKUP(product_questions[[#This Row],[Product category]],Products[Product Name],Products[CSI],,0),4)</f>
        <v>12 3</v>
      </c>
      <c r="Y375" s="18" t="str">
        <f>_xlfn.XLOOKUP(product_questions[[#This Row],[Product category]],Products[Product Name],Products[CSI],,0)</f>
        <v>12 36 00</v>
      </c>
    </row>
    <row r="376" spans="18:25" x14ac:dyDescent="0.2">
      <c r="R376" t="s">
        <v>251</v>
      </c>
      <c r="S376" s="17" t="str">
        <f>VLOOKUP(product_questions[[#This Row],[Question]],Questions[],3,0)</f>
        <v>X08.1</v>
      </c>
      <c r="T376" s="17" t="str">
        <f>VLOOKUP(product_questions[[#This Row],[Feature.Part]],Questions[[Feature]:[Req/Opt]],2,0)</f>
        <v>O</v>
      </c>
      <c r="U376" s="19" t="s">
        <v>290</v>
      </c>
      <c r="V376" s="19">
        <f>VLOOKUP(LEFT(product_questions[[#This Row],[Feature.Part]],1),Table5[[Letter]:[Order]],2,0)</f>
        <v>8</v>
      </c>
      <c r="W376" s="18" t="str">
        <f>_xlfn.CONCAT(product_questions[[#This Row],[Product category]]," - ",product_questions[[#This Row],[Question]])</f>
        <v>Manufactured Metal Casework - Enhanced Chemical Restrictions - Inventory</v>
      </c>
      <c r="X376" s="18" t="str">
        <f>LEFT(_xlfn.XLOOKUP(product_questions[[#This Row],[Product category]],Products[Product Name],Products[CSI],,0),4)</f>
        <v>12 3</v>
      </c>
      <c r="Y376" s="18" t="str">
        <f>_xlfn.XLOOKUP(product_questions[[#This Row],[Product category]],Products[Product Name],Products[CSI],,0)</f>
        <v>12 31 00</v>
      </c>
    </row>
    <row r="377" spans="18:25" x14ac:dyDescent="0.2">
      <c r="R377" t="s">
        <v>252</v>
      </c>
      <c r="S377" s="17" t="str">
        <f>VLOOKUP(product_questions[[#This Row],[Question]],Questions[],3,0)</f>
        <v>X08.1</v>
      </c>
      <c r="T377" s="17" t="str">
        <f>VLOOKUP(product_questions[[#This Row],[Feature.Part]],Questions[[Feature]:[Req/Opt]],2,0)</f>
        <v>O</v>
      </c>
      <c r="U377" s="19" t="s">
        <v>290</v>
      </c>
      <c r="V377" s="19">
        <f>VLOOKUP(LEFT(product_questions[[#This Row],[Feature.Part]],1),Table5[[Letter]:[Order]],2,0)</f>
        <v>8</v>
      </c>
      <c r="W377" s="18" t="str">
        <f>_xlfn.CONCAT(product_questions[[#This Row],[Product category]]," - ",product_questions[[#This Row],[Question]])</f>
        <v>Manufactured Wood Casework - Enhanced Chemical Restrictions - Inventory</v>
      </c>
      <c r="X377" s="18" t="str">
        <f>LEFT(_xlfn.XLOOKUP(product_questions[[#This Row],[Product category]],Products[Product Name],Products[CSI],,0),4)</f>
        <v>12 3</v>
      </c>
      <c r="Y377" s="18" t="str">
        <f>_xlfn.XLOOKUP(product_questions[[#This Row],[Product category]],Products[Product Name],Products[CSI],,0)</f>
        <v>12 32 00</v>
      </c>
    </row>
    <row r="378" spans="18:25" x14ac:dyDescent="0.2">
      <c r="R378" t="s">
        <v>255</v>
      </c>
      <c r="S378" s="17" t="str">
        <f>VLOOKUP(product_questions[[#This Row],[Question]],Questions[],3,0)</f>
        <v>X08.1</v>
      </c>
      <c r="T378" s="17" t="str">
        <f>VLOOKUP(product_questions[[#This Row],[Feature.Part]],Questions[[Feature]:[Req/Opt]],2,0)</f>
        <v>O</v>
      </c>
      <c r="U378" s="19" t="s">
        <v>290</v>
      </c>
      <c r="V378" s="19">
        <f>VLOOKUP(LEFT(product_questions[[#This Row],[Feature.Part]],1),Table5[[Letter]:[Order]],2,0)</f>
        <v>8</v>
      </c>
      <c r="W378" s="18" t="str">
        <f>_xlfn.CONCAT(product_questions[[#This Row],[Product category]]," - ",product_questions[[#This Row],[Question]])</f>
        <v>Manufactured Plastic Casework - Enhanced Chemical Restrictions - Inventory</v>
      </c>
      <c r="X378" s="18" t="str">
        <f>LEFT(_xlfn.XLOOKUP(product_questions[[#This Row],[Product category]],Products[Product Name],Products[CSI],,0),4)</f>
        <v>12 3</v>
      </c>
      <c r="Y378" s="18" t="str">
        <f>_xlfn.XLOOKUP(product_questions[[#This Row],[Product category]],Products[Product Name],Products[CSI],,0)</f>
        <v>12 34 00</v>
      </c>
    </row>
    <row r="379" spans="18:25" x14ac:dyDescent="0.2">
      <c r="R379" t="s">
        <v>257</v>
      </c>
      <c r="S379" s="17" t="str">
        <f>VLOOKUP(product_questions[[#This Row],[Question]],Questions[],3,0)</f>
        <v>X08.1</v>
      </c>
      <c r="T379" s="17" t="str">
        <f>VLOOKUP(product_questions[[#This Row],[Feature.Part]],Questions[[Feature]:[Req/Opt]],2,0)</f>
        <v>O</v>
      </c>
      <c r="U379" s="19" t="s">
        <v>290</v>
      </c>
      <c r="V379" s="19">
        <f>VLOOKUP(LEFT(product_questions[[#This Row],[Feature.Part]],1),Table5[[Letter]:[Order]],2,0)</f>
        <v>8</v>
      </c>
      <c r="W379" s="18" t="str">
        <f>_xlfn.CONCAT(product_questions[[#This Row],[Product category]]," - ",product_questions[[#This Row],[Question]])</f>
        <v>Specialty Casework - Enhanced Chemical Restrictions - Inventory</v>
      </c>
      <c r="X379" s="18" t="str">
        <f>LEFT(_xlfn.XLOOKUP(product_questions[[#This Row],[Product category]],Products[Product Name],Products[CSI],,0),4)</f>
        <v>12 3</v>
      </c>
      <c r="Y379" s="18" t="str">
        <f>_xlfn.XLOOKUP(product_questions[[#This Row],[Product category]],Products[Product Name],Products[CSI],,0)</f>
        <v>12 35 00</v>
      </c>
    </row>
    <row r="380" spans="18:25" x14ac:dyDescent="0.2">
      <c r="R380" t="s">
        <v>249</v>
      </c>
      <c r="S380" s="17" t="str">
        <f>VLOOKUP(product_questions[[#This Row],[Question]],Questions[],3,0)</f>
        <v>X08.1</v>
      </c>
      <c r="T380" s="17" t="str">
        <f>VLOOKUP(product_questions[[#This Row],[Feature.Part]],Questions[[Feature]:[Req/Opt]],2,0)</f>
        <v>O</v>
      </c>
      <c r="U380" s="19" t="s">
        <v>291</v>
      </c>
      <c r="V380" s="19">
        <f>VLOOKUP(LEFT(product_questions[[#This Row],[Feature.Part]],1),Table5[[Letter]:[Order]],2,0)</f>
        <v>8</v>
      </c>
      <c r="W380" s="18" t="str">
        <f>_xlfn.CONCAT(product_questions[[#This Row],[Product category]]," - ",product_questions[[#This Row],[Question]])</f>
        <v>Countertops - Enhanced Chemical Restriction - Targets</v>
      </c>
      <c r="X380" s="18" t="str">
        <f>LEFT(_xlfn.XLOOKUP(product_questions[[#This Row],[Product category]],Products[Product Name],Products[CSI],,0),4)</f>
        <v>12 3</v>
      </c>
      <c r="Y380" s="18" t="str">
        <f>_xlfn.XLOOKUP(product_questions[[#This Row],[Product category]],Products[Product Name],Products[CSI],,0)</f>
        <v>12 36 00</v>
      </c>
    </row>
    <row r="381" spans="18:25" x14ac:dyDescent="0.2">
      <c r="R381" t="s">
        <v>251</v>
      </c>
      <c r="S381" s="17" t="str">
        <f>VLOOKUP(product_questions[[#This Row],[Question]],Questions[],3,0)</f>
        <v>X08.1</v>
      </c>
      <c r="T381" s="17" t="str">
        <f>VLOOKUP(product_questions[[#This Row],[Feature.Part]],Questions[[Feature]:[Req/Opt]],2,0)</f>
        <v>O</v>
      </c>
      <c r="U381" s="19" t="s">
        <v>291</v>
      </c>
      <c r="V381" s="19">
        <f>VLOOKUP(LEFT(product_questions[[#This Row],[Feature.Part]],1),Table5[[Letter]:[Order]],2,0)</f>
        <v>8</v>
      </c>
      <c r="W381" s="18" t="str">
        <f>_xlfn.CONCAT(product_questions[[#This Row],[Product category]]," - ",product_questions[[#This Row],[Question]])</f>
        <v>Manufactured Metal Casework - Enhanced Chemical Restriction - Targets</v>
      </c>
      <c r="X381" s="18" t="str">
        <f>LEFT(_xlfn.XLOOKUP(product_questions[[#This Row],[Product category]],Products[Product Name],Products[CSI],,0),4)</f>
        <v>12 3</v>
      </c>
      <c r="Y381" s="18" t="str">
        <f>_xlfn.XLOOKUP(product_questions[[#This Row],[Product category]],Products[Product Name],Products[CSI],,0)</f>
        <v>12 31 00</v>
      </c>
    </row>
    <row r="382" spans="18:25" x14ac:dyDescent="0.2">
      <c r="R382" t="s">
        <v>252</v>
      </c>
      <c r="S382" s="17" t="str">
        <f>VLOOKUP(product_questions[[#This Row],[Question]],Questions[],3,0)</f>
        <v>X08.1</v>
      </c>
      <c r="T382" s="17" t="str">
        <f>VLOOKUP(product_questions[[#This Row],[Feature.Part]],Questions[[Feature]:[Req/Opt]],2,0)</f>
        <v>O</v>
      </c>
      <c r="U382" s="19" t="s">
        <v>291</v>
      </c>
      <c r="V382" s="19">
        <f>VLOOKUP(LEFT(product_questions[[#This Row],[Feature.Part]],1),Table5[[Letter]:[Order]],2,0)</f>
        <v>8</v>
      </c>
      <c r="W382" s="18" t="str">
        <f>_xlfn.CONCAT(product_questions[[#This Row],[Product category]]," - ",product_questions[[#This Row],[Question]])</f>
        <v>Manufactured Wood Casework - Enhanced Chemical Restriction - Targets</v>
      </c>
      <c r="X382" s="18" t="str">
        <f>LEFT(_xlfn.XLOOKUP(product_questions[[#This Row],[Product category]],Products[Product Name],Products[CSI],,0),4)</f>
        <v>12 3</v>
      </c>
      <c r="Y382" s="18" t="str">
        <f>_xlfn.XLOOKUP(product_questions[[#This Row],[Product category]],Products[Product Name],Products[CSI],,0)</f>
        <v>12 32 00</v>
      </c>
    </row>
    <row r="383" spans="18:25" x14ac:dyDescent="0.2">
      <c r="R383" t="s">
        <v>255</v>
      </c>
      <c r="S383" s="17" t="str">
        <f>VLOOKUP(product_questions[[#This Row],[Question]],Questions[],3,0)</f>
        <v>X08.1</v>
      </c>
      <c r="T383" s="17" t="str">
        <f>VLOOKUP(product_questions[[#This Row],[Feature.Part]],Questions[[Feature]:[Req/Opt]],2,0)</f>
        <v>O</v>
      </c>
      <c r="U383" s="19" t="s">
        <v>291</v>
      </c>
      <c r="V383" s="19">
        <f>VLOOKUP(LEFT(product_questions[[#This Row],[Feature.Part]],1),Table5[[Letter]:[Order]],2,0)</f>
        <v>8</v>
      </c>
      <c r="W383" s="18" t="str">
        <f>_xlfn.CONCAT(product_questions[[#This Row],[Product category]]," - ",product_questions[[#This Row],[Question]])</f>
        <v>Manufactured Plastic Casework - Enhanced Chemical Restriction - Targets</v>
      </c>
      <c r="X383" s="18" t="str">
        <f>LEFT(_xlfn.XLOOKUP(product_questions[[#This Row],[Product category]],Products[Product Name],Products[CSI],,0),4)</f>
        <v>12 3</v>
      </c>
      <c r="Y383" s="18" t="str">
        <f>_xlfn.XLOOKUP(product_questions[[#This Row],[Product category]],Products[Product Name],Products[CSI],,0)</f>
        <v>12 34 00</v>
      </c>
    </row>
    <row r="384" spans="18:25" x14ac:dyDescent="0.2">
      <c r="R384" t="s">
        <v>257</v>
      </c>
      <c r="S384" s="17" t="str">
        <f>VLOOKUP(product_questions[[#This Row],[Question]],Questions[],3,0)</f>
        <v>X08.1</v>
      </c>
      <c r="T384" s="17" t="str">
        <f>VLOOKUP(product_questions[[#This Row],[Feature.Part]],Questions[[Feature]:[Req/Opt]],2,0)</f>
        <v>O</v>
      </c>
      <c r="U384" s="19" t="s">
        <v>291</v>
      </c>
      <c r="V384" s="19">
        <f>VLOOKUP(LEFT(product_questions[[#This Row],[Feature.Part]],1),Table5[[Letter]:[Order]],2,0)</f>
        <v>8</v>
      </c>
      <c r="W384" s="18" t="str">
        <f>_xlfn.CONCAT(product_questions[[#This Row],[Product category]]," - ",product_questions[[#This Row],[Question]])</f>
        <v>Specialty Casework - Enhanced Chemical Restriction - Targets</v>
      </c>
      <c r="X384" s="18" t="str">
        <f>LEFT(_xlfn.XLOOKUP(product_questions[[#This Row],[Product category]],Products[Product Name],Products[CSI],,0),4)</f>
        <v>12 3</v>
      </c>
      <c r="Y384" s="18" t="str">
        <f>_xlfn.XLOOKUP(product_questions[[#This Row],[Product category]],Products[Product Name],Products[CSI],,0)</f>
        <v>12 35 00</v>
      </c>
    </row>
    <row r="385" spans="18:25" x14ac:dyDescent="0.2">
      <c r="R385" t="s">
        <v>249</v>
      </c>
      <c r="S385" s="17" t="str">
        <f>VLOOKUP(product_questions[[#This Row],[Question]],Questions[],3,0)</f>
        <v>X08.2</v>
      </c>
      <c r="T385" s="17" t="str">
        <f>VLOOKUP(product_questions[[#This Row],[Feature.Part]],Questions[[Feature]:[Req/Opt]],2,0)</f>
        <v>O</v>
      </c>
      <c r="U385" s="19" t="s">
        <v>289</v>
      </c>
      <c r="V385" s="19">
        <f>VLOOKUP(LEFT(product_questions[[#This Row],[Feature.Part]],1),Table5[[Letter]:[Order]],2,0)</f>
        <v>8</v>
      </c>
      <c r="W385" s="18" t="str">
        <f>_xlfn.CONCAT(product_questions[[#This Row],[Product category]]," - ",product_questions[[#This Row],[Question]])</f>
        <v>Countertops - Optimized Products</v>
      </c>
      <c r="X385" s="18" t="str">
        <f>LEFT(_xlfn.XLOOKUP(product_questions[[#This Row],[Product category]],Products[Product Name],Products[CSI],,0),4)</f>
        <v>12 3</v>
      </c>
      <c r="Y385" s="18" t="str">
        <f>_xlfn.XLOOKUP(product_questions[[#This Row],[Product category]],Products[Product Name],Products[CSI],,0)</f>
        <v>12 36 00</v>
      </c>
    </row>
    <row r="386" spans="18:25" x14ac:dyDescent="0.2">
      <c r="R386" t="s">
        <v>251</v>
      </c>
      <c r="S386" s="17" t="str">
        <f>VLOOKUP(product_questions[[#This Row],[Question]],Questions[],3,0)</f>
        <v>X08.2</v>
      </c>
      <c r="T386" s="17" t="str">
        <f>VLOOKUP(product_questions[[#This Row],[Feature.Part]],Questions[[Feature]:[Req/Opt]],2,0)</f>
        <v>O</v>
      </c>
      <c r="U386" s="19" t="s">
        <v>289</v>
      </c>
      <c r="V386" s="19">
        <f>VLOOKUP(LEFT(product_questions[[#This Row],[Feature.Part]],1),Table5[[Letter]:[Order]],2,0)</f>
        <v>8</v>
      </c>
      <c r="W386" s="18" t="str">
        <f>_xlfn.CONCAT(product_questions[[#This Row],[Product category]]," - ",product_questions[[#This Row],[Question]])</f>
        <v>Manufactured Metal Casework - Optimized Products</v>
      </c>
      <c r="X386" s="18" t="str">
        <f>LEFT(_xlfn.XLOOKUP(product_questions[[#This Row],[Product category]],Products[Product Name],Products[CSI],,0),4)</f>
        <v>12 3</v>
      </c>
      <c r="Y386" s="18" t="str">
        <f>_xlfn.XLOOKUP(product_questions[[#This Row],[Product category]],Products[Product Name],Products[CSI],,0)</f>
        <v>12 31 00</v>
      </c>
    </row>
    <row r="387" spans="18:25" x14ac:dyDescent="0.2">
      <c r="R387" t="s">
        <v>252</v>
      </c>
      <c r="S387" s="17" t="str">
        <f>VLOOKUP(product_questions[[#This Row],[Question]],Questions[],3,0)</f>
        <v>X08.2</v>
      </c>
      <c r="T387" s="17" t="str">
        <f>VLOOKUP(product_questions[[#This Row],[Feature.Part]],Questions[[Feature]:[Req/Opt]],2,0)</f>
        <v>O</v>
      </c>
      <c r="U387" s="19" t="s">
        <v>289</v>
      </c>
      <c r="V387" s="19">
        <f>VLOOKUP(LEFT(product_questions[[#This Row],[Feature.Part]],1),Table5[[Letter]:[Order]],2,0)</f>
        <v>8</v>
      </c>
      <c r="W387" s="18" t="str">
        <f>_xlfn.CONCAT(product_questions[[#This Row],[Product category]]," - ",product_questions[[#This Row],[Question]])</f>
        <v>Manufactured Wood Casework - Optimized Products</v>
      </c>
      <c r="X387" s="18" t="str">
        <f>LEFT(_xlfn.XLOOKUP(product_questions[[#This Row],[Product category]],Products[Product Name],Products[CSI],,0),4)</f>
        <v>12 3</v>
      </c>
      <c r="Y387" s="18" t="str">
        <f>_xlfn.XLOOKUP(product_questions[[#This Row],[Product category]],Products[Product Name],Products[CSI],,0)</f>
        <v>12 32 00</v>
      </c>
    </row>
    <row r="388" spans="18:25" x14ac:dyDescent="0.2">
      <c r="R388" t="s">
        <v>255</v>
      </c>
      <c r="S388" s="17" t="str">
        <f>VLOOKUP(product_questions[[#This Row],[Question]],Questions[],3,0)</f>
        <v>X08.2</v>
      </c>
      <c r="T388" s="17" t="str">
        <f>VLOOKUP(product_questions[[#This Row],[Feature.Part]],Questions[[Feature]:[Req/Opt]],2,0)</f>
        <v>O</v>
      </c>
      <c r="U388" s="19" t="s">
        <v>289</v>
      </c>
      <c r="V388" s="19">
        <f>VLOOKUP(LEFT(product_questions[[#This Row],[Feature.Part]],1),Table5[[Letter]:[Order]],2,0)</f>
        <v>8</v>
      </c>
      <c r="W388" s="18" t="str">
        <f>_xlfn.CONCAT(product_questions[[#This Row],[Product category]]," - ",product_questions[[#This Row],[Question]])</f>
        <v>Manufactured Plastic Casework - Optimized Products</v>
      </c>
      <c r="X388" s="18" t="str">
        <f>LEFT(_xlfn.XLOOKUP(product_questions[[#This Row],[Product category]],Products[Product Name],Products[CSI],,0),4)</f>
        <v>12 3</v>
      </c>
      <c r="Y388" s="18" t="str">
        <f>_xlfn.XLOOKUP(product_questions[[#This Row],[Product category]],Products[Product Name],Products[CSI],,0)</f>
        <v>12 34 00</v>
      </c>
    </row>
    <row r="389" spans="18:25" x14ac:dyDescent="0.2">
      <c r="R389" t="s">
        <v>257</v>
      </c>
      <c r="S389" s="17" t="str">
        <f>VLOOKUP(product_questions[[#This Row],[Question]],Questions[],3,0)</f>
        <v>X08.2</v>
      </c>
      <c r="T389" s="17" t="str">
        <f>VLOOKUP(product_questions[[#This Row],[Feature.Part]],Questions[[Feature]:[Req/Opt]],2,0)</f>
        <v>O</v>
      </c>
      <c r="U389" s="19" t="s">
        <v>289</v>
      </c>
      <c r="V389" s="19">
        <f>VLOOKUP(LEFT(product_questions[[#This Row],[Feature.Part]],1),Table5[[Letter]:[Order]],2,0)</f>
        <v>8</v>
      </c>
      <c r="W389" s="18" t="str">
        <f>_xlfn.CONCAT(product_questions[[#This Row],[Product category]]," - ",product_questions[[#This Row],[Question]])</f>
        <v>Specialty Casework - Optimized Products</v>
      </c>
      <c r="X389" s="18" t="str">
        <f>LEFT(_xlfn.XLOOKUP(product_questions[[#This Row],[Product category]],Products[Product Name],Products[CSI],,0),4)</f>
        <v>12 3</v>
      </c>
      <c r="Y389" s="18" t="str">
        <f>_xlfn.XLOOKUP(product_questions[[#This Row],[Product category]],Products[Product Name],Products[CSI],,0)</f>
        <v>12 35 00</v>
      </c>
    </row>
    <row r="390" spans="18:25" x14ac:dyDescent="0.2">
      <c r="R390" t="s">
        <v>1</v>
      </c>
      <c r="S390" s="17" t="str">
        <f>VLOOKUP(product_questions[[#This Row],[Question]],Questions[],3,0)</f>
        <v>X05.1</v>
      </c>
      <c r="T390" s="17" t="str">
        <f>VLOOKUP(product_questions[[#This Row],[Feature.Part]],Questions[[Feature]:[Req/Opt]],2,0)</f>
        <v>O</v>
      </c>
      <c r="U390" s="19" t="s">
        <v>261</v>
      </c>
      <c r="V390" s="19">
        <f>VLOOKUP(LEFT(product_questions[[#This Row],[Feature.Part]],1),Table5[[Letter]:[Order]],2,0)</f>
        <v>8</v>
      </c>
      <c r="W390" s="18" t="str">
        <f>_xlfn.CONCAT(product_questions[[#This Row],[Product category]]," - ",product_questions[[#This Row],[Question]])</f>
        <v>Office Furniture - Plastics and Textiles in Furnishing</v>
      </c>
      <c r="X390" s="18" t="str">
        <f>LEFT(_xlfn.XLOOKUP(product_questions[[#This Row],[Product category]],Products[Product Name],Products[CSI],,0),4)</f>
        <v>12 5</v>
      </c>
      <c r="Y390" s="18" t="str">
        <f>_xlfn.XLOOKUP(product_questions[[#This Row],[Product category]],Products[Product Name],Products[CSI],,0)</f>
        <v>12 51 00</v>
      </c>
    </row>
    <row r="391" spans="18:25" x14ac:dyDescent="0.2">
      <c r="R391" t="s">
        <v>111</v>
      </c>
      <c r="S391" s="17" t="str">
        <f>VLOOKUP(product_questions[[#This Row],[Question]],Questions[],3,0)</f>
        <v>X05.1</v>
      </c>
      <c r="T391" s="17" t="str">
        <f>VLOOKUP(product_questions[[#This Row],[Feature.Part]],Questions[[Feature]:[Req/Opt]],2,0)</f>
        <v>O</v>
      </c>
      <c r="U391" s="19" t="s">
        <v>261</v>
      </c>
      <c r="V391" s="19">
        <f>VLOOKUP(LEFT(product_questions[[#This Row],[Feature.Part]],1),Table5[[Letter]:[Order]],2,0)</f>
        <v>8</v>
      </c>
      <c r="W391" s="18" t="str">
        <f>_xlfn.CONCAT(product_questions[[#This Row],[Product category]]," - ",product_questions[[#This Row],[Question]])</f>
        <v>Office seating - Plastics and Textiles in Furnishing</v>
      </c>
      <c r="X391" s="18" t="str">
        <f>LEFT(_xlfn.XLOOKUP(product_questions[[#This Row],[Product category]],Products[Product Name],Products[CSI],,0),4)</f>
        <v>12 5</v>
      </c>
      <c r="Y391" s="18" t="str">
        <f>_xlfn.XLOOKUP(product_questions[[#This Row],[Product category]],Products[Product Name],Products[CSI],,0)</f>
        <v>12 52 23</v>
      </c>
    </row>
    <row r="392" spans="18:25" x14ac:dyDescent="0.2">
      <c r="R392" t="s">
        <v>1</v>
      </c>
      <c r="S392" s="17" t="str">
        <f>VLOOKUP(product_questions[[#This Row],[Question]],Questions[],3,0)</f>
        <v>X06.2</v>
      </c>
      <c r="T392" s="17" t="str">
        <f>VLOOKUP(product_questions[[#This Row],[Feature.Part]],Questions[[Feature]:[Req/Opt]],2,0)</f>
        <v>O</v>
      </c>
      <c r="U392" s="19" t="s">
        <v>324</v>
      </c>
      <c r="V392" s="19">
        <f>VLOOKUP(LEFT(product_questions[[#This Row],[Feature.Part]],1),Table5[[Letter]:[Order]],2,0)</f>
        <v>8</v>
      </c>
      <c r="W392" s="18" t="str">
        <f>_xlfn.CONCAT(product_questions[[#This Row],[Product category]]," - ",product_questions[[#This Row],[Question]])</f>
        <v>Office Furniture - Furniture, Architectural, Interior Products VOC limit</v>
      </c>
      <c r="X392" s="18" t="str">
        <f>LEFT(_xlfn.XLOOKUP(product_questions[[#This Row],[Product category]],Products[Product Name],Products[CSI],,0),4)</f>
        <v>12 5</v>
      </c>
      <c r="Y392" s="18" t="str">
        <f>_xlfn.XLOOKUP(product_questions[[#This Row],[Product category]],Products[Product Name],Products[CSI],,0)</f>
        <v>12 51 00</v>
      </c>
    </row>
    <row r="393" spans="18:25" x14ac:dyDescent="0.2">
      <c r="R393" t="s">
        <v>111</v>
      </c>
      <c r="S393" s="17" t="str">
        <f>VLOOKUP(product_questions[[#This Row],[Question]],Questions[],3,0)</f>
        <v>X06.2</v>
      </c>
      <c r="T393" s="17" t="str">
        <f>VLOOKUP(product_questions[[#This Row],[Feature.Part]],Questions[[Feature]:[Req/Opt]],2,0)</f>
        <v>O</v>
      </c>
      <c r="U393" s="19" t="s">
        <v>324</v>
      </c>
      <c r="V393" s="19">
        <f>VLOOKUP(LEFT(product_questions[[#This Row],[Feature.Part]],1),Table5[[Letter]:[Order]],2,0)</f>
        <v>8</v>
      </c>
      <c r="W393" s="18" t="str">
        <f>_xlfn.CONCAT(product_questions[[#This Row],[Product category]]," - ",product_questions[[#This Row],[Question]])</f>
        <v>Office seating - Furniture, Architectural, Interior Products VOC limit</v>
      </c>
      <c r="X393" s="18" t="str">
        <f>LEFT(_xlfn.XLOOKUP(product_questions[[#This Row],[Product category]],Products[Product Name],Products[CSI],,0),4)</f>
        <v>12 5</v>
      </c>
      <c r="Y393" s="18" t="str">
        <f>_xlfn.XLOOKUP(product_questions[[#This Row],[Product category]],Products[Product Name],Products[CSI],,0)</f>
        <v>12 52 23</v>
      </c>
    </row>
    <row r="394" spans="18:25" x14ac:dyDescent="0.2">
      <c r="R394" t="s">
        <v>1</v>
      </c>
      <c r="S394" s="17" t="str">
        <f>VLOOKUP(product_questions[[#This Row],[Question]],Questions[],3,0)</f>
        <v>X07.1</v>
      </c>
      <c r="T394" s="17" t="str">
        <f>VLOOKUP(product_questions[[#This Row],[Feature.Part]],Questions[[Feature]:[Req/Opt]],2,0)</f>
        <v>O</v>
      </c>
      <c r="U394" s="19" t="s">
        <v>8</v>
      </c>
      <c r="V394" s="18">
        <f>VLOOKUP(LEFT(product_questions[[#This Row],[Feature.Part]],1),Table5[[Letter]:[Order]],2,0)</f>
        <v>8</v>
      </c>
      <c r="W394" s="18" t="str">
        <f>_xlfn.CONCAT(product_questions[[#This Row],[Product category]]," - ",product_questions[[#This Row],[Question]])</f>
        <v>Office Furniture - Disclosed ingredients</v>
      </c>
      <c r="X394" s="18" t="str">
        <f>LEFT(_xlfn.XLOOKUP(product_questions[[#This Row],[Product category]],Products[Product Name],Products[CSI],,0),4)</f>
        <v>12 5</v>
      </c>
      <c r="Y394" s="18" t="str">
        <f>_xlfn.XLOOKUP(product_questions[[#This Row],[Product category]],Products[Product Name],Products[CSI],,0)</f>
        <v>12 51 00</v>
      </c>
    </row>
    <row r="395" spans="18:25" x14ac:dyDescent="0.2">
      <c r="R395" t="s">
        <v>111</v>
      </c>
      <c r="S395" s="17" t="str">
        <f>VLOOKUP(product_questions[[#This Row],[Question]],Questions[],3,0)</f>
        <v>X07.1</v>
      </c>
      <c r="T395" s="17" t="str">
        <f>VLOOKUP(product_questions[[#This Row],[Feature.Part]],Questions[[Feature]:[Req/Opt]],2,0)</f>
        <v>O</v>
      </c>
      <c r="U395" s="19" t="s">
        <v>8</v>
      </c>
      <c r="V395" s="19">
        <f>VLOOKUP(LEFT(product_questions[[#This Row],[Feature.Part]],1),Table5[[Letter]:[Order]],2,0)</f>
        <v>8</v>
      </c>
      <c r="W395" s="18" t="str">
        <f>_xlfn.CONCAT(product_questions[[#This Row],[Product category]]," - ",product_questions[[#This Row],[Question]])</f>
        <v>Office seating - Disclosed ingredients</v>
      </c>
      <c r="X395" s="18" t="str">
        <f>LEFT(_xlfn.XLOOKUP(product_questions[[#This Row],[Product category]],Products[Product Name],Products[CSI],,0),4)</f>
        <v>12 5</v>
      </c>
      <c r="Y395" s="18" t="str">
        <f>_xlfn.XLOOKUP(product_questions[[#This Row],[Product category]],Products[Product Name],Products[CSI],,0)</f>
        <v>12 52 23</v>
      </c>
    </row>
    <row r="396" spans="18:25" x14ac:dyDescent="0.2">
      <c r="R396" t="s">
        <v>1</v>
      </c>
      <c r="S396" s="17" t="str">
        <f>VLOOKUP(product_questions[[#This Row],[Question]],Questions[],3,0)</f>
        <v>X07.2</v>
      </c>
      <c r="T396" s="17" t="str">
        <f>VLOOKUP(product_questions[[#This Row],[Feature.Part]],Questions[[Feature]:[Req/Opt]],2,0)</f>
        <v>O</v>
      </c>
      <c r="U396" s="19" t="s">
        <v>9</v>
      </c>
      <c r="V396" s="18">
        <f>VLOOKUP(LEFT(product_questions[[#This Row],[Feature.Part]],1),Table5[[Letter]:[Order]],2,0)</f>
        <v>8</v>
      </c>
      <c r="W396" s="18" t="str">
        <f>_xlfn.CONCAT(product_questions[[#This Row],[Product category]]," - ",product_questions[[#This Row],[Question]])</f>
        <v>Office Furniture - Enhanced disclosed ingredients</v>
      </c>
      <c r="X396" s="18" t="str">
        <f>LEFT(_xlfn.XLOOKUP(product_questions[[#This Row],[Product category]],Products[Product Name],Products[CSI],,0),4)</f>
        <v>12 5</v>
      </c>
      <c r="Y396" s="18" t="str">
        <f>_xlfn.XLOOKUP(product_questions[[#This Row],[Product category]],Products[Product Name],Products[CSI],,0)</f>
        <v>12 51 00</v>
      </c>
    </row>
    <row r="397" spans="18:25" x14ac:dyDescent="0.2">
      <c r="R397" t="s">
        <v>111</v>
      </c>
      <c r="S397" s="17" t="str">
        <f>VLOOKUP(product_questions[[#This Row],[Question]],Questions[],3,0)</f>
        <v>X07.2</v>
      </c>
      <c r="T397" s="17" t="str">
        <f>VLOOKUP(product_questions[[#This Row],[Feature.Part]],Questions[[Feature]:[Req/Opt]],2,0)</f>
        <v>O</v>
      </c>
      <c r="U397" s="19" t="s">
        <v>9</v>
      </c>
      <c r="V397" s="19">
        <f>VLOOKUP(LEFT(product_questions[[#This Row],[Feature.Part]],1),Table5[[Letter]:[Order]],2,0)</f>
        <v>8</v>
      </c>
      <c r="W397" s="18" t="str">
        <f>_xlfn.CONCAT(product_questions[[#This Row],[Product category]]," - ",product_questions[[#This Row],[Question]])</f>
        <v>Office seating - Enhanced disclosed ingredients</v>
      </c>
      <c r="X397" s="18" t="str">
        <f>LEFT(_xlfn.XLOOKUP(product_questions[[#This Row],[Product category]],Products[Product Name],Products[CSI],,0),4)</f>
        <v>12 5</v>
      </c>
      <c r="Y397" s="18" t="str">
        <f>_xlfn.XLOOKUP(product_questions[[#This Row],[Product category]],Products[Product Name],Products[CSI],,0)</f>
        <v>12 52 23</v>
      </c>
    </row>
    <row r="398" spans="18:25" x14ac:dyDescent="0.2">
      <c r="R398" t="s">
        <v>1</v>
      </c>
      <c r="S398" s="17" t="str">
        <f>VLOOKUP(product_questions[[#This Row],[Question]],Questions[],3,0)</f>
        <v>X07.3</v>
      </c>
      <c r="T398" s="17" t="str">
        <f>VLOOKUP(product_questions[[#This Row],[Feature.Part]],Questions[[Feature]:[Req/Opt]],2,0)</f>
        <v>O</v>
      </c>
      <c r="U398" s="19" t="s">
        <v>276</v>
      </c>
      <c r="V398" s="19">
        <f>VLOOKUP(LEFT(product_questions[[#This Row],[Feature.Part]],1),Table5[[Letter]:[Order]],2,0)</f>
        <v>8</v>
      </c>
      <c r="W398" s="18" t="str">
        <f>_xlfn.CONCAT(product_questions[[#This Row],[Product category]]," - ",product_questions[[#This Row],[Question]])</f>
        <v>Office Furniture - Third-Party Ingredient Disclosure</v>
      </c>
      <c r="X398" s="18" t="str">
        <f>LEFT(_xlfn.XLOOKUP(product_questions[[#This Row],[Product category]],Products[Product Name],Products[CSI],,0),4)</f>
        <v>12 5</v>
      </c>
      <c r="Y398" s="18" t="str">
        <f>_xlfn.XLOOKUP(product_questions[[#This Row],[Product category]],Products[Product Name],Products[CSI],,0)</f>
        <v>12 51 00</v>
      </c>
    </row>
    <row r="399" spans="18:25" x14ac:dyDescent="0.2">
      <c r="R399" t="s">
        <v>111</v>
      </c>
      <c r="S399" s="17" t="str">
        <f>VLOOKUP(product_questions[[#This Row],[Question]],Questions[],3,0)</f>
        <v>X07.3</v>
      </c>
      <c r="T399" s="17" t="str">
        <f>VLOOKUP(product_questions[[#This Row],[Feature.Part]],Questions[[Feature]:[Req/Opt]],2,0)</f>
        <v>O</v>
      </c>
      <c r="U399" s="19" t="s">
        <v>276</v>
      </c>
      <c r="V399" s="19">
        <f>VLOOKUP(LEFT(product_questions[[#This Row],[Feature.Part]],1),Table5[[Letter]:[Order]],2,0)</f>
        <v>8</v>
      </c>
      <c r="W399" s="18" t="str">
        <f>_xlfn.CONCAT(product_questions[[#This Row],[Product category]]," - ",product_questions[[#This Row],[Question]])</f>
        <v>Office seating - Third-Party Ingredient Disclosure</v>
      </c>
      <c r="X399" s="18" t="str">
        <f>LEFT(_xlfn.XLOOKUP(product_questions[[#This Row],[Product category]],Products[Product Name],Products[CSI],,0),4)</f>
        <v>12 5</v>
      </c>
      <c r="Y399" s="18" t="str">
        <f>_xlfn.XLOOKUP(product_questions[[#This Row],[Product category]],Products[Product Name],Products[CSI],,0)</f>
        <v>12 52 23</v>
      </c>
    </row>
    <row r="400" spans="18:25" x14ac:dyDescent="0.2">
      <c r="R400" t="s">
        <v>1</v>
      </c>
      <c r="S400" s="17" t="str">
        <f>VLOOKUP(product_questions[[#This Row],[Question]],Questions[],3,0)</f>
        <v>X08.1</v>
      </c>
      <c r="T400" s="17" t="str">
        <f>VLOOKUP(product_questions[[#This Row],[Feature.Part]],Questions[[Feature]:[Req/Opt]],2,0)</f>
        <v>O</v>
      </c>
      <c r="U400" s="19" t="s">
        <v>290</v>
      </c>
      <c r="V400" s="19">
        <f>VLOOKUP(LEFT(product_questions[[#This Row],[Feature.Part]],1),Table5[[Letter]:[Order]],2,0)</f>
        <v>8</v>
      </c>
      <c r="W400" s="18" t="str">
        <f>_xlfn.CONCAT(product_questions[[#This Row],[Product category]]," - ",product_questions[[#This Row],[Question]])</f>
        <v>Office Furniture - Enhanced Chemical Restrictions - Inventory</v>
      </c>
      <c r="X400" s="18" t="str">
        <f>LEFT(_xlfn.XLOOKUP(product_questions[[#This Row],[Product category]],Products[Product Name],Products[CSI],,0),4)</f>
        <v>12 5</v>
      </c>
      <c r="Y400" s="18" t="str">
        <f>_xlfn.XLOOKUP(product_questions[[#This Row],[Product category]],Products[Product Name],Products[CSI],,0)</f>
        <v>12 51 00</v>
      </c>
    </row>
    <row r="401" spans="18:25" x14ac:dyDescent="0.2">
      <c r="R401" t="s">
        <v>111</v>
      </c>
      <c r="S401" s="17" t="str">
        <f>VLOOKUP(product_questions[[#This Row],[Question]],Questions[],3,0)</f>
        <v>X08.1</v>
      </c>
      <c r="T401" s="17" t="str">
        <f>VLOOKUP(product_questions[[#This Row],[Feature.Part]],Questions[[Feature]:[Req/Opt]],2,0)</f>
        <v>O</v>
      </c>
      <c r="U401" s="19" t="s">
        <v>290</v>
      </c>
      <c r="V401" s="19">
        <f>VLOOKUP(LEFT(product_questions[[#This Row],[Feature.Part]],1),Table5[[Letter]:[Order]],2,0)</f>
        <v>8</v>
      </c>
      <c r="W401" s="18" t="str">
        <f>_xlfn.CONCAT(product_questions[[#This Row],[Product category]]," - ",product_questions[[#This Row],[Question]])</f>
        <v>Office seating - Enhanced Chemical Restrictions - Inventory</v>
      </c>
      <c r="X401" s="18" t="str">
        <f>LEFT(_xlfn.XLOOKUP(product_questions[[#This Row],[Product category]],Products[Product Name],Products[CSI],,0),4)</f>
        <v>12 5</v>
      </c>
      <c r="Y401" s="18" t="str">
        <f>_xlfn.XLOOKUP(product_questions[[#This Row],[Product category]],Products[Product Name],Products[CSI],,0)</f>
        <v>12 52 23</v>
      </c>
    </row>
    <row r="402" spans="18:25" x14ac:dyDescent="0.2">
      <c r="R402" t="s">
        <v>1</v>
      </c>
      <c r="S402" s="17" t="str">
        <f>VLOOKUP(product_questions[[#This Row],[Question]],Questions[],3,0)</f>
        <v>X08.1</v>
      </c>
      <c r="T402" s="17" t="str">
        <f>VLOOKUP(product_questions[[#This Row],[Feature.Part]],Questions[[Feature]:[Req/Opt]],2,0)</f>
        <v>O</v>
      </c>
      <c r="U402" s="19" t="s">
        <v>291</v>
      </c>
      <c r="V402" s="19">
        <f>VLOOKUP(LEFT(product_questions[[#This Row],[Feature.Part]],1),Table5[[Letter]:[Order]],2,0)</f>
        <v>8</v>
      </c>
      <c r="W402" s="18" t="str">
        <f>_xlfn.CONCAT(product_questions[[#This Row],[Product category]]," - ",product_questions[[#This Row],[Question]])</f>
        <v>Office Furniture - Enhanced Chemical Restriction - Targets</v>
      </c>
      <c r="X402" s="18" t="str">
        <f>LEFT(_xlfn.XLOOKUP(product_questions[[#This Row],[Product category]],Products[Product Name],Products[CSI],,0),4)</f>
        <v>12 5</v>
      </c>
      <c r="Y402" s="18" t="str">
        <f>_xlfn.XLOOKUP(product_questions[[#This Row],[Product category]],Products[Product Name],Products[CSI],,0)</f>
        <v>12 51 00</v>
      </c>
    </row>
    <row r="403" spans="18:25" x14ac:dyDescent="0.2">
      <c r="R403" t="s">
        <v>111</v>
      </c>
      <c r="S403" s="17" t="str">
        <f>VLOOKUP(product_questions[[#This Row],[Question]],Questions[],3,0)</f>
        <v>X08.1</v>
      </c>
      <c r="T403" s="17" t="str">
        <f>VLOOKUP(product_questions[[#This Row],[Feature.Part]],Questions[[Feature]:[Req/Opt]],2,0)</f>
        <v>O</v>
      </c>
      <c r="U403" s="19" t="s">
        <v>291</v>
      </c>
      <c r="V403" s="19">
        <f>VLOOKUP(LEFT(product_questions[[#This Row],[Feature.Part]],1),Table5[[Letter]:[Order]],2,0)</f>
        <v>8</v>
      </c>
      <c r="W403" s="18" t="str">
        <f>_xlfn.CONCAT(product_questions[[#This Row],[Product category]]," - ",product_questions[[#This Row],[Question]])</f>
        <v>Office seating - Enhanced Chemical Restriction - Targets</v>
      </c>
      <c r="X403" s="18" t="str">
        <f>LEFT(_xlfn.XLOOKUP(product_questions[[#This Row],[Product category]],Products[Product Name],Products[CSI],,0),4)</f>
        <v>12 5</v>
      </c>
      <c r="Y403" s="18" t="str">
        <f>_xlfn.XLOOKUP(product_questions[[#This Row],[Product category]],Products[Product Name],Products[CSI],,0)</f>
        <v>12 52 23</v>
      </c>
    </row>
    <row r="404" spans="18:25" x14ac:dyDescent="0.2">
      <c r="R404" t="s">
        <v>1</v>
      </c>
      <c r="S404" s="17" t="str">
        <f>VLOOKUP(product_questions[[#This Row],[Question]],Questions[],3,0)</f>
        <v>X08.2</v>
      </c>
      <c r="T404" s="17" t="str">
        <f>VLOOKUP(product_questions[[#This Row],[Feature.Part]],Questions[[Feature]:[Req/Opt]],2,0)</f>
        <v>O</v>
      </c>
      <c r="U404" s="19" t="s">
        <v>289</v>
      </c>
      <c r="V404" s="19">
        <f>VLOOKUP(LEFT(product_questions[[#This Row],[Feature.Part]],1),Table5[[Letter]:[Order]],2,0)</f>
        <v>8</v>
      </c>
      <c r="W404" s="18" t="str">
        <f>_xlfn.CONCAT(product_questions[[#This Row],[Product category]]," - ",product_questions[[#This Row],[Question]])</f>
        <v>Office Furniture - Optimized Products</v>
      </c>
      <c r="X404" s="18" t="str">
        <f>LEFT(_xlfn.XLOOKUP(product_questions[[#This Row],[Product category]],Products[Product Name],Products[CSI],,0),4)</f>
        <v>12 5</v>
      </c>
      <c r="Y404" s="18" t="str">
        <f>_xlfn.XLOOKUP(product_questions[[#This Row],[Product category]],Products[Product Name],Products[CSI],,0)</f>
        <v>12 51 00</v>
      </c>
    </row>
    <row r="405" spans="18:25" x14ac:dyDescent="0.2">
      <c r="R405" t="s">
        <v>111</v>
      </c>
      <c r="S405" s="17" t="str">
        <f>VLOOKUP(product_questions[[#This Row],[Question]],Questions[],3,0)</f>
        <v>X08.2</v>
      </c>
      <c r="T405" s="17" t="str">
        <f>VLOOKUP(product_questions[[#This Row],[Feature.Part]],Questions[[Feature]:[Req/Opt]],2,0)</f>
        <v>O</v>
      </c>
      <c r="U405" s="19" t="s">
        <v>289</v>
      </c>
      <c r="V405" s="19">
        <f>VLOOKUP(LEFT(product_questions[[#This Row],[Feature.Part]],1),Table5[[Letter]:[Order]],2,0)</f>
        <v>8</v>
      </c>
      <c r="W405" s="18" t="str">
        <f>_xlfn.CONCAT(product_questions[[#This Row],[Product category]]," - ",product_questions[[#This Row],[Question]])</f>
        <v>Office seating - Optimized Products</v>
      </c>
      <c r="X405" s="18" t="str">
        <f>LEFT(_xlfn.XLOOKUP(product_questions[[#This Row],[Product category]],Products[Product Name],Products[CSI],,0),4)</f>
        <v>12 5</v>
      </c>
      <c r="Y405" s="18" t="str">
        <f>_xlfn.XLOOKUP(product_questions[[#This Row],[Product category]],Products[Product Name],Products[CSI],,0)</f>
        <v>12 52 23</v>
      </c>
    </row>
    <row r="406" spans="18:25" x14ac:dyDescent="0.2">
      <c r="R406" t="s">
        <v>119</v>
      </c>
      <c r="S406" s="17" t="str">
        <f>VLOOKUP(product_questions[[#This Row],[Question]],Questions[],3,0)</f>
        <v>X07.1</v>
      </c>
      <c r="T406" s="17" t="str">
        <f>VLOOKUP(product_questions[[#This Row],[Feature.Part]],Questions[[Feature]:[Req/Opt]],2,0)</f>
        <v>O</v>
      </c>
      <c r="U406" s="19" t="s">
        <v>8</v>
      </c>
      <c r="V406" s="19">
        <f>VLOOKUP(LEFT(product_questions[[#This Row],[Feature.Part]],1),Table5[[Letter]:[Order]],2,0)</f>
        <v>8</v>
      </c>
      <c r="W406" s="18" t="str">
        <f>_xlfn.CONCAT(product_questions[[#This Row],[Product category]]," - ",product_questions[[#This Row],[Question]])</f>
        <v>Bicycle Racks - Disclosed ingredients</v>
      </c>
      <c r="X406" s="18" t="str">
        <f>LEFT(_xlfn.XLOOKUP(product_questions[[#This Row],[Product category]],Products[Product Name],Products[CSI],,0),4)</f>
        <v>12 9</v>
      </c>
      <c r="Y406" s="18" t="str">
        <f>_xlfn.XLOOKUP(product_questions[[#This Row],[Product category]],Products[Product Name],Products[CSI],,0)</f>
        <v>12 93 13</v>
      </c>
    </row>
    <row r="407" spans="18:25" x14ac:dyDescent="0.2">
      <c r="R407" t="s">
        <v>119</v>
      </c>
      <c r="S407" s="17" t="str">
        <f>VLOOKUP(product_questions[[#This Row],[Question]],Questions[],3,0)</f>
        <v>X07.2</v>
      </c>
      <c r="T407" s="17" t="str">
        <f>VLOOKUP(product_questions[[#This Row],[Feature.Part]],Questions[[Feature]:[Req/Opt]],2,0)</f>
        <v>O</v>
      </c>
      <c r="U407" s="19" t="s">
        <v>9</v>
      </c>
      <c r="V407" s="19">
        <f>VLOOKUP(LEFT(product_questions[[#This Row],[Feature.Part]],1),Table5[[Letter]:[Order]],2,0)</f>
        <v>8</v>
      </c>
      <c r="W407" s="18" t="str">
        <f>_xlfn.CONCAT(product_questions[[#This Row],[Product category]]," - ",product_questions[[#This Row],[Question]])</f>
        <v>Bicycle Racks - Enhanced disclosed ingredients</v>
      </c>
      <c r="X407" s="18" t="str">
        <f>LEFT(_xlfn.XLOOKUP(product_questions[[#This Row],[Product category]],Products[Product Name],Products[CSI],,0),4)</f>
        <v>12 9</v>
      </c>
      <c r="Y407" s="18" t="str">
        <f>_xlfn.XLOOKUP(product_questions[[#This Row],[Product category]],Products[Product Name],Products[CSI],,0)</f>
        <v>12 93 13</v>
      </c>
    </row>
    <row r="408" spans="18:25" x14ac:dyDescent="0.2">
      <c r="R408" t="s">
        <v>119</v>
      </c>
      <c r="S408" s="17" t="str">
        <f>VLOOKUP(product_questions[[#This Row],[Question]],Questions[],3,0)</f>
        <v>X07.3</v>
      </c>
      <c r="T408" s="17" t="str">
        <f>VLOOKUP(product_questions[[#This Row],[Feature.Part]],Questions[[Feature]:[Req/Opt]],2,0)</f>
        <v>O</v>
      </c>
      <c r="U408" s="19" t="s">
        <v>276</v>
      </c>
      <c r="V408" s="19">
        <f>VLOOKUP(LEFT(product_questions[[#This Row],[Feature.Part]],1),Table5[[Letter]:[Order]],2,0)</f>
        <v>8</v>
      </c>
      <c r="W408" s="18" t="str">
        <f>_xlfn.CONCAT(product_questions[[#This Row],[Product category]]," - ",product_questions[[#This Row],[Question]])</f>
        <v>Bicycle Racks - Third-Party Ingredient Disclosure</v>
      </c>
      <c r="X408" s="18" t="str">
        <f>LEFT(_xlfn.XLOOKUP(product_questions[[#This Row],[Product category]],Products[Product Name],Products[CSI],,0),4)</f>
        <v>12 9</v>
      </c>
      <c r="Y408" s="18" t="str">
        <f>_xlfn.XLOOKUP(product_questions[[#This Row],[Product category]],Products[Product Name],Products[CSI],,0)</f>
        <v>12 93 13</v>
      </c>
    </row>
    <row r="409" spans="18:25" x14ac:dyDescent="0.2">
      <c r="R409" t="s">
        <v>119</v>
      </c>
      <c r="S409" s="17" t="str">
        <f>VLOOKUP(product_questions[[#This Row],[Question]],Questions[],3,0)</f>
        <v>X08.1</v>
      </c>
      <c r="T409" s="17" t="str">
        <f>VLOOKUP(product_questions[[#This Row],[Feature.Part]],Questions[[Feature]:[Req/Opt]],2,0)</f>
        <v>O</v>
      </c>
      <c r="U409" s="19" t="s">
        <v>290</v>
      </c>
      <c r="V409" s="19">
        <f>VLOOKUP(LEFT(product_questions[[#This Row],[Feature.Part]],1),Table5[[Letter]:[Order]],2,0)</f>
        <v>8</v>
      </c>
      <c r="W409" s="18" t="str">
        <f>_xlfn.CONCAT(product_questions[[#This Row],[Product category]]," - ",product_questions[[#This Row],[Question]])</f>
        <v>Bicycle Racks - Enhanced Chemical Restrictions - Inventory</v>
      </c>
      <c r="X409" s="18" t="str">
        <f>LEFT(_xlfn.XLOOKUP(product_questions[[#This Row],[Product category]],Products[Product Name],Products[CSI],,0),4)</f>
        <v>12 9</v>
      </c>
      <c r="Y409" s="18" t="str">
        <f>_xlfn.XLOOKUP(product_questions[[#This Row],[Product category]],Products[Product Name],Products[CSI],,0)</f>
        <v>12 93 13</v>
      </c>
    </row>
    <row r="410" spans="18:25" x14ac:dyDescent="0.2">
      <c r="R410" t="s">
        <v>119</v>
      </c>
      <c r="S410" s="17" t="str">
        <f>VLOOKUP(product_questions[[#This Row],[Question]],Questions[],3,0)</f>
        <v>X08.1</v>
      </c>
      <c r="T410" s="17" t="str">
        <f>VLOOKUP(product_questions[[#This Row],[Feature.Part]],Questions[[Feature]:[Req/Opt]],2,0)</f>
        <v>O</v>
      </c>
      <c r="U410" s="19" t="s">
        <v>291</v>
      </c>
      <c r="V410" s="19">
        <f>VLOOKUP(LEFT(product_questions[[#This Row],[Feature.Part]],1),Table5[[Letter]:[Order]],2,0)</f>
        <v>8</v>
      </c>
      <c r="W410" s="18" t="str">
        <f>_xlfn.CONCAT(product_questions[[#This Row],[Product category]]," - ",product_questions[[#This Row],[Question]])</f>
        <v>Bicycle Racks - Enhanced Chemical Restriction - Targets</v>
      </c>
      <c r="X410" s="18" t="str">
        <f>LEFT(_xlfn.XLOOKUP(product_questions[[#This Row],[Product category]],Products[Product Name],Products[CSI],,0),4)</f>
        <v>12 9</v>
      </c>
      <c r="Y410" s="18" t="str">
        <f>_xlfn.XLOOKUP(product_questions[[#This Row],[Product category]],Products[Product Name],Products[CSI],,0)</f>
        <v>12 93 13</v>
      </c>
    </row>
    <row r="411" spans="18:25" x14ac:dyDescent="0.2">
      <c r="R411" t="s">
        <v>119</v>
      </c>
      <c r="S411" s="17" t="str">
        <f>VLOOKUP(product_questions[[#This Row],[Question]],Questions[],3,0)</f>
        <v>X08.2</v>
      </c>
      <c r="T411" s="17" t="str">
        <f>VLOOKUP(product_questions[[#This Row],[Feature.Part]],Questions[[Feature]:[Req/Opt]],2,0)</f>
        <v>O</v>
      </c>
      <c r="U411" s="19" t="s">
        <v>289</v>
      </c>
      <c r="V411" s="19">
        <f>VLOOKUP(LEFT(product_questions[[#This Row],[Feature.Part]],1),Table5[[Letter]:[Order]],2,0)</f>
        <v>8</v>
      </c>
      <c r="W411" s="18" t="str">
        <f>_xlfn.CONCAT(product_questions[[#This Row],[Product category]]," - ",product_questions[[#This Row],[Question]])</f>
        <v>Bicycle Racks - Optimized Products</v>
      </c>
      <c r="X411" s="18" t="str">
        <f>LEFT(_xlfn.XLOOKUP(product_questions[[#This Row],[Product category]],Products[Product Name],Products[CSI],,0),4)</f>
        <v>12 9</v>
      </c>
      <c r="Y411" s="18" t="str">
        <f>_xlfn.XLOOKUP(product_questions[[#This Row],[Product category]],Products[Product Name],Products[CSI],,0)</f>
        <v>12 93 13</v>
      </c>
    </row>
    <row r="412" spans="18:25" x14ac:dyDescent="0.2">
      <c r="R412" t="s">
        <v>325</v>
      </c>
      <c r="S412" s="17" t="str">
        <f>VLOOKUP(product_questions[[#This Row],[Question]],Questions[],3,0)</f>
        <v>X05.2</v>
      </c>
      <c r="T412" s="17" t="str">
        <f>VLOOKUP(product_questions[[#This Row],[Feature.Part]],Questions[[Feature]:[Req/Opt]],2,0)</f>
        <v>O</v>
      </c>
      <c r="U412" s="19" t="s">
        <v>187</v>
      </c>
      <c r="V412" s="19">
        <f>VLOOKUP(LEFT(product_questions[[#This Row],[Feature.Part]],1),Table5[[Letter]:[Order]],2,0)</f>
        <v>8</v>
      </c>
      <c r="W412" s="18" t="str">
        <f>_xlfn.CONCAT(product_questions[[#This Row],[Product category]]," - ",product_questions[[#This Row],[Question]])</f>
        <v>Plumbing Piping - Orthophthalates</v>
      </c>
      <c r="X412" s="18" t="str">
        <f>LEFT(_xlfn.XLOOKUP(product_questions[[#This Row],[Product category]],Products[Product Name],Products[CSI],,0),4)</f>
        <v>22 1</v>
      </c>
      <c r="Y412" s="18" t="str">
        <f>_xlfn.XLOOKUP(product_questions[[#This Row],[Product category]],Products[Product Name],Products[CSI],,0)</f>
        <v>22 10 00</v>
      </c>
    </row>
    <row r="413" spans="18:25" x14ac:dyDescent="0.2">
      <c r="R413" t="s">
        <v>451</v>
      </c>
      <c r="S413" s="17" t="str">
        <f>VLOOKUP(product_questions[[#This Row],[Question]],Questions[],3,0)</f>
        <v>X05.1</v>
      </c>
      <c r="T413" s="17" t="str">
        <f>VLOOKUP(product_questions[[#This Row],[Feature.Part]],Questions[[Feature]:[Req/Opt]],2,0)</f>
        <v>O</v>
      </c>
      <c r="U413" s="19" t="s">
        <v>268</v>
      </c>
      <c r="V413" s="19">
        <f>VLOOKUP(LEFT(product_questions[[#This Row],[Feature.Part]],1),Table5[[Letter]:[Order]],2,0)</f>
        <v>8</v>
      </c>
      <c r="W413" s="18" t="str">
        <f>_xlfn.CONCAT(product_questions[[#This Row],[Product category]]," - ",product_questions[[#This Row],[Question]])</f>
        <v>Air and Temperature Sensors - RoHS Compliance</v>
      </c>
      <c r="X413" s="18" t="str">
        <f>LEFT(_xlfn.XLOOKUP(product_questions[[#This Row],[Product category]],Products[Product Name],Products[CSI],,0),4)</f>
        <v>23 -</v>
      </c>
      <c r="Y413" s="18" t="str">
        <f>_xlfn.XLOOKUP(product_questions[[#This Row],[Product category]],Products[Product Name],Products[CSI],,0)</f>
        <v>23 -- -S</v>
      </c>
    </row>
    <row r="414" spans="18:25" x14ac:dyDescent="0.2">
      <c r="R414" t="s">
        <v>434</v>
      </c>
      <c r="S414" s="17" t="str">
        <f>VLOOKUP(product_questions[[#This Row],[Question]],Questions[],3,0)</f>
        <v>X05.1</v>
      </c>
      <c r="T414" s="17" t="str">
        <f>VLOOKUP(product_questions[[#This Row],[Feature.Part]],Questions[[Feature]:[Req/Opt]],2,0)</f>
        <v>O</v>
      </c>
      <c r="U414" s="19" t="s">
        <v>268</v>
      </c>
      <c r="V414" s="19">
        <f>VLOOKUP(LEFT(product_questions[[#This Row],[Feature.Part]],1),Table5[[Letter]:[Order]],2,0)</f>
        <v>8</v>
      </c>
      <c r="W414" s="18" t="str">
        <f>_xlfn.CONCAT(product_questions[[#This Row],[Product category]]," - ",product_questions[[#This Row],[Question]])</f>
        <v>Raceway and Boxes for Electrical Systems - RoHS Compliance</v>
      </c>
      <c r="X414" s="18" t="str">
        <f>LEFT(_xlfn.XLOOKUP(product_questions[[#This Row],[Product category]],Products[Product Name],Products[CSI],,0),4)</f>
        <v>26 0</v>
      </c>
      <c r="Y414" s="18" t="str">
        <f>_xlfn.XLOOKUP(product_questions[[#This Row],[Product category]],Products[Product Name],Products[CSI],,0)</f>
        <v>26 05 33</v>
      </c>
    </row>
    <row r="415" spans="18:25" x14ac:dyDescent="0.2">
      <c r="R415" t="s">
        <v>437</v>
      </c>
      <c r="S415" s="17" t="str">
        <f>VLOOKUP(product_questions[[#This Row],[Question]],Questions[],3,0)</f>
        <v>X05.1</v>
      </c>
      <c r="T415" s="17" t="str">
        <f>VLOOKUP(product_questions[[#This Row],[Feature.Part]],Questions[[Feature]:[Req/Opt]],2,0)</f>
        <v>O</v>
      </c>
      <c r="U415" s="19" t="s">
        <v>268</v>
      </c>
      <c r="V415" s="19">
        <f>VLOOKUP(LEFT(product_questions[[#This Row],[Feature.Part]],1),Table5[[Letter]:[Order]],2,0)</f>
        <v>8</v>
      </c>
      <c r="W415" s="18" t="str">
        <f>_xlfn.CONCAT(product_questions[[#This Row],[Product category]]," - ",product_questions[[#This Row],[Question]])</f>
        <v>Electrical Power Conductors and Cables - RoHS Compliance</v>
      </c>
      <c r="X415" s="18" t="str">
        <f>LEFT(_xlfn.XLOOKUP(product_questions[[#This Row],[Product category]],Products[Product Name],Products[CSI],,0),4)</f>
        <v>26 0</v>
      </c>
      <c r="Y415" s="18" t="str">
        <f>_xlfn.XLOOKUP(product_questions[[#This Row],[Product category]],Products[Product Name],Products[CSI],,0)</f>
        <v>26 05 19</v>
      </c>
    </row>
    <row r="416" spans="18:25" x14ac:dyDescent="0.2">
      <c r="R416" t="s">
        <v>432</v>
      </c>
      <c r="S416" s="17" t="str">
        <f>VLOOKUP(product_questions[[#This Row],[Question]],Questions[],3,0)</f>
        <v>X05.1</v>
      </c>
      <c r="T416" s="17" t="str">
        <f>VLOOKUP(product_questions[[#This Row],[Feature.Part]],Questions[[Feature]:[Req/Opt]],2,0)</f>
        <v>O</v>
      </c>
      <c r="U416" s="19" t="s">
        <v>268</v>
      </c>
      <c r="V416" s="19">
        <f>VLOOKUP(LEFT(product_questions[[#This Row],[Feature.Part]],1),Table5[[Letter]:[Order]],2,0)</f>
        <v>8</v>
      </c>
      <c r="W416" s="18" t="str">
        <f>_xlfn.CONCAT(product_questions[[#This Row],[Product category]]," - ",product_questions[[#This Row],[Question]])</f>
        <v>Circuit Protective Devices - RoHS Compliance</v>
      </c>
      <c r="X416" s="18" t="str">
        <f>LEFT(_xlfn.XLOOKUP(product_questions[[#This Row],[Product category]],Products[Product Name],Products[CSI],,0),4)</f>
        <v>26 2</v>
      </c>
      <c r="Y416" s="18" t="str">
        <f>_xlfn.XLOOKUP(product_questions[[#This Row],[Product category]],Products[Product Name],Products[CSI],,0)</f>
        <v>26 28 00</v>
      </c>
    </row>
    <row r="417" spans="18:25" x14ac:dyDescent="0.2">
      <c r="R417" t="s">
        <v>70</v>
      </c>
      <c r="S417" s="17" t="str">
        <f>VLOOKUP(product_questions[[#This Row],[Question]],Questions[],3,0)</f>
        <v>X07.1</v>
      </c>
      <c r="T417" s="17" t="str">
        <f>VLOOKUP(product_questions[[#This Row],[Feature.Part]],Questions[[Feature]:[Req/Opt]],2,0)</f>
        <v>O</v>
      </c>
      <c r="U417" s="19" t="s">
        <v>8</v>
      </c>
      <c r="V417" s="19">
        <f>VLOOKUP(LEFT(product_questions[[#This Row],[Feature.Part]],1),Table5[[Letter]:[Order]],2,0)</f>
        <v>8</v>
      </c>
      <c r="W417" s="18" t="str">
        <f>_xlfn.CONCAT(product_questions[[#This Row],[Product category]]," - ",product_questions[[#This Row],[Question]])</f>
        <v>Interior Lighting - Disclosed ingredients</v>
      </c>
      <c r="X417" s="18" t="str">
        <f>LEFT(_xlfn.XLOOKUP(product_questions[[#This Row],[Product category]],Products[Product Name],Products[CSI],,0),4)</f>
        <v>26 5</v>
      </c>
      <c r="Y417" s="18" t="str">
        <f>_xlfn.XLOOKUP(product_questions[[#This Row],[Product category]],Products[Product Name],Products[CSI],,0)</f>
        <v>26 51 00</v>
      </c>
    </row>
    <row r="418" spans="18:25" x14ac:dyDescent="0.2">
      <c r="R418" t="s">
        <v>70</v>
      </c>
      <c r="S418" s="17" t="str">
        <f>VLOOKUP(product_questions[[#This Row],[Question]],Questions[],3,0)</f>
        <v>X07.2</v>
      </c>
      <c r="T418" s="17" t="str">
        <f>VLOOKUP(product_questions[[#This Row],[Feature.Part]],Questions[[Feature]:[Req/Opt]],2,0)</f>
        <v>O</v>
      </c>
      <c r="U418" s="19" t="s">
        <v>9</v>
      </c>
      <c r="V418" s="19">
        <f>VLOOKUP(LEFT(product_questions[[#This Row],[Feature.Part]],1),Table5[[Letter]:[Order]],2,0)</f>
        <v>8</v>
      </c>
      <c r="W418" s="18" t="str">
        <f>_xlfn.CONCAT(product_questions[[#This Row],[Product category]]," - ",product_questions[[#This Row],[Question]])</f>
        <v>Interior Lighting - Enhanced disclosed ingredients</v>
      </c>
      <c r="X418" s="18" t="str">
        <f>LEFT(_xlfn.XLOOKUP(product_questions[[#This Row],[Product category]],Products[Product Name],Products[CSI],,0),4)</f>
        <v>26 5</v>
      </c>
      <c r="Y418" s="18" t="str">
        <f>_xlfn.XLOOKUP(product_questions[[#This Row],[Product category]],Products[Product Name],Products[CSI],,0)</f>
        <v>26 51 00</v>
      </c>
    </row>
    <row r="419" spans="18:25" x14ac:dyDescent="0.2">
      <c r="R419" t="s">
        <v>70</v>
      </c>
      <c r="S419" s="17" t="str">
        <f>VLOOKUP(product_questions[[#This Row],[Question]],Questions[],3,0)</f>
        <v>X07.3</v>
      </c>
      <c r="T419" s="17" t="str">
        <f>VLOOKUP(product_questions[[#This Row],[Feature.Part]],Questions[[Feature]:[Req/Opt]],2,0)</f>
        <v>O</v>
      </c>
      <c r="U419" s="19" t="s">
        <v>276</v>
      </c>
      <c r="V419" s="19">
        <f>VLOOKUP(LEFT(product_questions[[#This Row],[Feature.Part]],1),Table5[[Letter]:[Order]],2,0)</f>
        <v>8</v>
      </c>
      <c r="W419" s="18" t="str">
        <f>_xlfn.CONCAT(product_questions[[#This Row],[Product category]]," - ",product_questions[[#This Row],[Question]])</f>
        <v>Interior Lighting - Third-Party Ingredient Disclosure</v>
      </c>
      <c r="X419" s="18" t="str">
        <f>LEFT(_xlfn.XLOOKUP(product_questions[[#This Row],[Product category]],Products[Product Name],Products[CSI],,0),4)</f>
        <v>26 5</v>
      </c>
      <c r="Y419" s="18" t="str">
        <f>_xlfn.XLOOKUP(product_questions[[#This Row],[Product category]],Products[Product Name],Products[CSI],,0)</f>
        <v>26 51 00</v>
      </c>
    </row>
    <row r="420" spans="18:25" x14ac:dyDescent="0.2">
      <c r="R420" t="s">
        <v>70</v>
      </c>
      <c r="S420" s="17" t="str">
        <f>VLOOKUP(product_questions[[#This Row],[Question]],Questions[],3,0)</f>
        <v>X08.1</v>
      </c>
      <c r="T420" s="17" t="str">
        <f>VLOOKUP(product_questions[[#This Row],[Feature.Part]],Questions[[Feature]:[Req/Opt]],2,0)</f>
        <v>O</v>
      </c>
      <c r="U420" s="19" t="s">
        <v>290</v>
      </c>
      <c r="V420" s="19">
        <f>VLOOKUP(LEFT(product_questions[[#This Row],[Feature.Part]],1),Table5[[Letter]:[Order]],2,0)</f>
        <v>8</v>
      </c>
      <c r="W420" s="18" t="str">
        <f>_xlfn.CONCAT(product_questions[[#This Row],[Product category]]," - ",product_questions[[#This Row],[Question]])</f>
        <v>Interior Lighting - Enhanced Chemical Restrictions - Inventory</v>
      </c>
      <c r="X420" s="18" t="str">
        <f>LEFT(_xlfn.XLOOKUP(product_questions[[#This Row],[Product category]],Products[Product Name],Products[CSI],,0),4)</f>
        <v>26 5</v>
      </c>
      <c r="Y420" s="18" t="str">
        <f>_xlfn.XLOOKUP(product_questions[[#This Row],[Product category]],Products[Product Name],Products[CSI],,0)</f>
        <v>26 51 00</v>
      </c>
    </row>
    <row r="421" spans="18:25" x14ac:dyDescent="0.2">
      <c r="R421" t="s">
        <v>70</v>
      </c>
      <c r="S421" s="17" t="str">
        <f>VLOOKUP(product_questions[[#This Row],[Question]],Questions[],3,0)</f>
        <v>X08.1</v>
      </c>
      <c r="T421" s="17" t="str">
        <f>VLOOKUP(product_questions[[#This Row],[Feature.Part]],Questions[[Feature]:[Req/Opt]],2,0)</f>
        <v>O</v>
      </c>
      <c r="U421" s="19" t="s">
        <v>291</v>
      </c>
      <c r="V421" s="19">
        <f>VLOOKUP(LEFT(product_questions[[#This Row],[Feature.Part]],1),Table5[[Letter]:[Order]],2,0)</f>
        <v>8</v>
      </c>
      <c r="W421" s="18" t="str">
        <f>_xlfn.CONCAT(product_questions[[#This Row],[Product category]]," - ",product_questions[[#This Row],[Question]])</f>
        <v>Interior Lighting - Enhanced Chemical Restriction - Targets</v>
      </c>
      <c r="X421" s="18" t="str">
        <f>LEFT(_xlfn.XLOOKUP(product_questions[[#This Row],[Product category]],Products[Product Name],Products[CSI],,0),4)</f>
        <v>26 5</v>
      </c>
      <c r="Y421" s="18" t="str">
        <f>_xlfn.XLOOKUP(product_questions[[#This Row],[Product category]],Products[Product Name],Products[CSI],,0)</f>
        <v>26 51 00</v>
      </c>
    </row>
    <row r="422" spans="18:25" x14ac:dyDescent="0.2">
      <c r="R422" t="s">
        <v>70</v>
      </c>
      <c r="S422" s="17" t="str">
        <f>VLOOKUP(product_questions[[#This Row],[Question]],Questions[],3,0)</f>
        <v>X08.2</v>
      </c>
      <c r="T422" s="17" t="str">
        <f>VLOOKUP(product_questions[[#This Row],[Feature.Part]],Questions[[Feature]:[Req/Opt]],2,0)</f>
        <v>O</v>
      </c>
      <c r="U422" s="19" t="s">
        <v>289</v>
      </c>
      <c r="V422" s="19">
        <f>VLOOKUP(LEFT(product_questions[[#This Row],[Feature.Part]],1),Table5[[Letter]:[Order]],2,0)</f>
        <v>8</v>
      </c>
      <c r="W422" s="18" t="str">
        <f>_xlfn.CONCAT(product_questions[[#This Row],[Product category]]," - ",product_questions[[#This Row],[Question]])</f>
        <v>Interior Lighting - Optimized Products</v>
      </c>
      <c r="X422" s="18" t="str">
        <f>LEFT(_xlfn.XLOOKUP(product_questions[[#This Row],[Product category]],Products[Product Name],Products[CSI],,0),4)</f>
        <v>26 5</v>
      </c>
      <c r="Y422" s="18" t="str">
        <f>_xlfn.XLOOKUP(product_questions[[#This Row],[Product category]],Products[Product Name],Products[CSI],,0)</f>
        <v>26 51 00</v>
      </c>
    </row>
    <row r="423" spans="18:25" x14ac:dyDescent="0.2">
      <c r="R423" t="s">
        <v>427</v>
      </c>
      <c r="S423" s="17" t="str">
        <f>VLOOKUP(product_questions[[#This Row],[Question]],Questions[],3,0)</f>
        <v>X05.1</v>
      </c>
      <c r="T423" s="17" t="str">
        <f>VLOOKUP(product_questions[[#This Row],[Feature.Part]],Questions[[Feature]:[Req/Opt]],2,0)</f>
        <v>O</v>
      </c>
      <c r="U423" s="19" t="s">
        <v>268</v>
      </c>
      <c r="V423" s="19">
        <f>VLOOKUP(LEFT(product_questions[[#This Row],[Feature.Part]],1),Table5[[Letter]:[Order]],2,0)</f>
        <v>8</v>
      </c>
      <c r="W423" s="18" t="str">
        <f>_xlfn.CONCAT(product_questions[[#This Row],[Product category]]," - ",product_questions[[#This Row],[Question]])</f>
        <v>Fire Detection and Alarm - RoHS Compliance</v>
      </c>
      <c r="X423" s="18" t="str">
        <f>LEFT(_xlfn.XLOOKUP(product_questions[[#This Row],[Product category]],Products[Product Name],Products[CSI],,0),4)</f>
        <v>28 4</v>
      </c>
      <c r="Y423" s="18" t="str">
        <f>_xlfn.XLOOKUP(product_questions[[#This Row],[Product category]],Products[Product Name],Products[CSI],,0)</f>
        <v>28 46 00</v>
      </c>
    </row>
    <row r="424" spans="18:25" x14ac:dyDescent="0.2">
      <c r="R424" t="s">
        <v>296</v>
      </c>
      <c r="S424" s="17" t="str">
        <f>VLOOKUP(product_questions[[#This Row],[Question]],Questions[],3,0)</f>
        <v>C14.1</v>
      </c>
      <c r="T424" s="17" t="str">
        <f>VLOOKUP(product_questions[[#This Row],[Feature.Part]],Questions[[Feature]:[Req/Opt]],2,0)</f>
        <v>O</v>
      </c>
      <c r="U424" s="19" t="s">
        <v>297</v>
      </c>
      <c r="V424" s="19">
        <f>VLOOKUP(LEFT(product_questions[[#This Row],[Feature.Part]],1),Table5[[Letter]:[Order]],2,0)</f>
        <v>10</v>
      </c>
      <c r="W424" s="18" t="str">
        <f>_xlfn.CONCAT(product_questions[[#This Row],[Product category]]," - ",product_questions[[#This Row],[Question]])</f>
        <v>Mass Notification - Emergency Notification Requirements</v>
      </c>
      <c r="X424" s="18" t="str">
        <f>LEFT(_xlfn.XLOOKUP(product_questions[[#This Row],[Product category]],Products[Product Name],Products[CSI],,0),4)</f>
        <v>28 4</v>
      </c>
      <c r="Y424" s="18" t="str">
        <f>_xlfn.XLOOKUP(product_questions[[#This Row],[Product category]],Products[Product Name],Products[CSI],,0)</f>
        <v>28 47 00</v>
      </c>
    </row>
  </sheetData>
  <conditionalFormatting sqref="N103">
    <cfRule type="duplicateValues" dxfId="17" priority="6"/>
  </conditionalFormatting>
  <conditionalFormatting sqref="I49">
    <cfRule type="duplicateValues" dxfId="16" priority="5"/>
  </conditionalFormatting>
  <conditionalFormatting sqref="J59">
    <cfRule type="duplicateValues" dxfId="15" priority="4"/>
  </conditionalFormatting>
  <conditionalFormatting sqref="O132:O133">
    <cfRule type="duplicateValues" dxfId="14" priority="3"/>
  </conditionalFormatting>
  <conditionalFormatting sqref="D4:E55 E56:E57 D56:D58">
    <cfRule type="duplicateValues" dxfId="13" priority="269"/>
  </conditionalFormatting>
  <conditionalFormatting sqref="I4:J68">
    <cfRule type="duplicateValues" dxfId="12" priority="270"/>
  </conditionalFormatting>
  <conditionalFormatting sqref="W4:W424">
    <cfRule type="duplicateValues" dxfId="11" priority="397"/>
  </conditionalFormatting>
  <conditionalFormatting sqref="J68">
    <cfRule type="duplicateValues" dxfId="10" priority="1"/>
  </conditionalFormatting>
  <dataValidations count="3">
    <dataValidation type="list" allowBlank="1" showInputMessage="1" showErrorMessage="1" sqref="U4:U424 N4:N182" xr:uid="{E03D5FFF-1412-4981-94BA-BDE2621EF484}">
      <formula1>question_topics</formula1>
    </dataValidation>
    <dataValidation type="list" allowBlank="1" showInputMessage="1" showErrorMessage="1" sqref="R4:R424" xr:uid="{CF855B2B-E12F-4844-A40A-B566E569F7C2}">
      <formula1>Product_list</formula1>
    </dataValidation>
    <dataValidation type="list" allowBlank="1" showInputMessage="1" showErrorMessage="1" sqref="AM4" xr:uid="{6ED528C1-6D7E-4E2A-8119-DCC5CE4424A9}">
      <formula1>OFFSET(AI3,1,0,COUNTA(AI:AI)-1,1)</formula1>
    </dataValidation>
  </dataValidations>
  <hyperlinks>
    <hyperlink ref="D35" r:id="rId1" display="https://www.arcat.com/divs/sec/sec122100.shtml" xr:uid="{81CC091E-B495-47B0-9263-9535170CE16E}"/>
  </hyperlinks>
  <pageMargins left="0.7" right="0.7" top="0.75" bottom="0.75" header="0.3" footer="0.3"/>
  <pageSetup orientation="portrait" horizontalDpi="4294967293" verticalDpi="0" r:id="rId2"/>
  <legacyDrawing r:id="rId3"/>
  <tableParts count="7">
    <tablePart r:id="rId4"/>
    <tablePart r:id="rId5"/>
    <tablePart r:id="rId6"/>
    <tablePart r:id="rId7"/>
    <tablePart r:id="rId8"/>
    <tablePart r:id="rId9"/>
    <tablePart r:id="rId10"/>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96C13-B6FC-4061-A0C0-068887DDE3ED}">
  <sheetPr codeName="Sheet3"/>
  <dimension ref="A1:AV98"/>
  <sheetViews>
    <sheetView workbookViewId="0">
      <pane xSplit="1" ySplit="3" topLeftCell="B4" activePane="bottomRight" state="frozen"/>
      <selection activeCell="O11" sqref="O11"/>
      <selection pane="topRight" activeCell="O11" sqref="O11"/>
      <selection pane="bottomLeft" activeCell="O11" sqref="O11"/>
      <selection pane="bottomRight" activeCell="A11" sqref="A11"/>
    </sheetView>
  </sheetViews>
  <sheetFormatPr baseColWidth="10" defaultColWidth="9" defaultRowHeight="15" x14ac:dyDescent="0.2"/>
  <cols>
    <col min="1" max="1" width="40.6640625" bestFit="1" customWidth="1"/>
    <col min="2" max="2" width="15.33203125" bestFit="1" customWidth="1"/>
    <col min="3" max="6" width="5.5" bestFit="1" customWidth="1"/>
    <col min="7" max="8" width="6" bestFit="1" customWidth="1"/>
    <col min="9" max="15" width="5" bestFit="1" customWidth="1"/>
    <col min="16" max="20" width="5.33203125" bestFit="1" customWidth="1"/>
    <col min="21" max="29" width="5.1640625" bestFit="1" customWidth="1"/>
    <col min="30" max="41" width="5.33203125" bestFit="1" customWidth="1"/>
    <col min="42" max="42" width="10.5" bestFit="1" customWidth="1"/>
  </cols>
  <sheetData>
    <row r="1" spans="1:48" x14ac:dyDescent="0.2">
      <c r="A1" s="20" t="s">
        <v>227</v>
      </c>
      <c r="B1" s="20" t="s">
        <v>226</v>
      </c>
    </row>
    <row r="2" spans="1:48" x14ac:dyDescent="0.2">
      <c r="B2">
        <v>1</v>
      </c>
      <c r="G2">
        <v>2</v>
      </c>
      <c r="I2">
        <v>4</v>
      </c>
      <c r="P2">
        <v>5</v>
      </c>
      <c r="U2">
        <v>6</v>
      </c>
      <c r="Z2">
        <v>7</v>
      </c>
      <c r="AD2">
        <v>8</v>
      </c>
      <c r="AO2">
        <v>10</v>
      </c>
      <c r="AP2" t="s">
        <v>225</v>
      </c>
    </row>
    <row r="3" spans="1:48" x14ac:dyDescent="0.2">
      <c r="A3" s="20" t="s">
        <v>224</v>
      </c>
      <c r="B3" t="s">
        <v>420</v>
      </c>
      <c r="C3" t="s">
        <v>304</v>
      </c>
      <c r="D3" t="s">
        <v>463</v>
      </c>
      <c r="E3" t="s">
        <v>309</v>
      </c>
      <c r="F3" t="s">
        <v>308</v>
      </c>
      <c r="G3" t="s">
        <v>357</v>
      </c>
      <c r="H3" t="s">
        <v>351</v>
      </c>
      <c r="I3" t="s">
        <v>91</v>
      </c>
      <c r="J3" t="s">
        <v>96</v>
      </c>
      <c r="K3" t="s">
        <v>97</v>
      </c>
      <c r="L3" t="s">
        <v>100</v>
      </c>
      <c r="M3" t="s">
        <v>103</v>
      </c>
      <c r="N3" t="s">
        <v>332</v>
      </c>
      <c r="O3" t="s">
        <v>414</v>
      </c>
      <c r="P3" t="s">
        <v>108</v>
      </c>
      <c r="Q3" t="s">
        <v>17</v>
      </c>
      <c r="R3" t="s">
        <v>117</v>
      </c>
      <c r="S3" t="s">
        <v>344</v>
      </c>
      <c r="T3" t="s">
        <v>341</v>
      </c>
      <c r="U3" t="s">
        <v>126</v>
      </c>
      <c r="V3" t="s">
        <v>127</v>
      </c>
      <c r="W3" t="s">
        <v>140</v>
      </c>
      <c r="X3" t="s">
        <v>141</v>
      </c>
      <c r="Y3" t="s">
        <v>135</v>
      </c>
      <c r="Z3" t="s">
        <v>144</v>
      </c>
      <c r="AA3" t="s">
        <v>25</v>
      </c>
      <c r="AB3" t="s">
        <v>161</v>
      </c>
      <c r="AC3" t="s">
        <v>166</v>
      </c>
      <c r="AD3" t="s">
        <v>30</v>
      </c>
      <c r="AE3" t="s">
        <v>272</v>
      </c>
      <c r="AF3" t="s">
        <v>260</v>
      </c>
      <c r="AG3" t="s">
        <v>184</v>
      </c>
      <c r="AH3" t="s">
        <v>206</v>
      </c>
      <c r="AI3" t="s">
        <v>219</v>
      </c>
      <c r="AJ3" t="s">
        <v>13</v>
      </c>
      <c r="AK3" t="s">
        <v>16</v>
      </c>
      <c r="AL3" t="s">
        <v>277</v>
      </c>
      <c r="AM3" t="s">
        <v>284</v>
      </c>
      <c r="AN3" t="s">
        <v>288</v>
      </c>
      <c r="AO3" t="s">
        <v>299</v>
      </c>
    </row>
    <row r="4" spans="1:48" x14ac:dyDescent="0.2">
      <c r="A4" s="11" t="s">
        <v>244</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row>
    <row r="5" spans="1:48" x14ac:dyDescent="0.2">
      <c r="A5" s="21" t="s">
        <v>190</v>
      </c>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v>1</v>
      </c>
      <c r="AE5" s="52"/>
      <c r="AF5" s="52"/>
      <c r="AG5" s="52">
        <v>1</v>
      </c>
      <c r="AH5" s="52"/>
      <c r="AI5" s="52">
        <v>1</v>
      </c>
      <c r="AJ5" s="52">
        <v>1</v>
      </c>
      <c r="AK5" s="52">
        <v>1</v>
      </c>
      <c r="AL5" s="52">
        <v>1</v>
      </c>
      <c r="AM5" s="52">
        <v>2</v>
      </c>
      <c r="AN5" s="52">
        <v>1</v>
      </c>
      <c r="AO5" s="52"/>
      <c r="AP5" s="52">
        <v>9</v>
      </c>
    </row>
    <row r="6" spans="1:48" x14ac:dyDescent="0.2">
      <c r="A6" s="21" t="s">
        <v>328</v>
      </c>
      <c r="B6" s="52"/>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v>1</v>
      </c>
      <c r="AE6" s="52"/>
      <c r="AF6" s="52"/>
      <c r="AG6" s="52"/>
      <c r="AH6" s="52"/>
      <c r="AI6" s="52"/>
      <c r="AJ6" s="52">
        <v>1</v>
      </c>
      <c r="AK6" s="52">
        <v>1</v>
      </c>
      <c r="AL6" s="52">
        <v>1</v>
      </c>
      <c r="AM6" s="52">
        <v>2</v>
      </c>
      <c r="AN6" s="52">
        <v>1</v>
      </c>
      <c r="AO6" s="52"/>
      <c r="AP6" s="52">
        <v>7</v>
      </c>
    </row>
    <row r="7" spans="1:48" x14ac:dyDescent="0.2">
      <c r="A7" s="21" t="s">
        <v>330</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v>1</v>
      </c>
      <c r="AE7" s="52"/>
      <c r="AF7" s="52"/>
      <c r="AG7" s="52"/>
      <c r="AH7" s="52"/>
      <c r="AI7" s="52"/>
      <c r="AJ7" s="52">
        <v>1</v>
      </c>
      <c r="AK7" s="52">
        <v>1</v>
      </c>
      <c r="AL7" s="52">
        <v>1</v>
      </c>
      <c r="AM7" s="52">
        <v>2</v>
      </c>
      <c r="AN7" s="52">
        <v>1</v>
      </c>
      <c r="AO7" s="52"/>
      <c r="AP7" s="52">
        <v>7</v>
      </c>
    </row>
    <row r="8" spans="1:48" x14ac:dyDescent="0.2">
      <c r="A8" s="11" t="s">
        <v>320</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row>
    <row r="9" spans="1:48" x14ac:dyDescent="0.2">
      <c r="A9" s="21" t="s">
        <v>319</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v>1</v>
      </c>
      <c r="AE9" s="52"/>
      <c r="AF9" s="52"/>
      <c r="AG9" s="52"/>
      <c r="AH9" s="52"/>
      <c r="AI9" s="52"/>
      <c r="AJ9" s="52">
        <v>1</v>
      </c>
      <c r="AK9" s="52">
        <v>1</v>
      </c>
      <c r="AL9" s="52">
        <v>1</v>
      </c>
      <c r="AM9" s="52">
        <v>2</v>
      </c>
      <c r="AN9" s="52">
        <v>1</v>
      </c>
      <c r="AO9" s="52"/>
      <c r="AP9" s="52">
        <v>7</v>
      </c>
      <c r="AU9" t="s">
        <v>425</v>
      </c>
      <c r="AV9" t="s">
        <v>421</v>
      </c>
    </row>
    <row r="10" spans="1:48" x14ac:dyDescent="0.2">
      <c r="A10" s="11" t="s">
        <v>321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row>
    <row r="11" spans="1:48" x14ac:dyDescent="0.2">
      <c r="A11" s="21" t="s">
        <v>315</v>
      </c>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v>1</v>
      </c>
      <c r="AE11" s="52"/>
      <c r="AF11" s="52"/>
      <c r="AG11" s="52"/>
      <c r="AH11" s="52"/>
      <c r="AI11" s="52"/>
      <c r="AJ11" s="52">
        <v>1</v>
      </c>
      <c r="AK11" s="52">
        <v>1</v>
      </c>
      <c r="AL11" s="52">
        <v>1</v>
      </c>
      <c r="AM11" s="52">
        <v>2</v>
      </c>
      <c r="AN11" s="52">
        <v>1</v>
      </c>
      <c r="AO11" s="52"/>
      <c r="AP11" s="52">
        <v>7</v>
      </c>
    </row>
    <row r="12" spans="1:48" x14ac:dyDescent="0.2">
      <c r="A12" s="11" t="s">
        <v>322</v>
      </c>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U12" t="s">
        <v>425</v>
      </c>
      <c r="AV12" t="s">
        <v>422</v>
      </c>
    </row>
    <row r="13" spans="1:48" x14ac:dyDescent="0.2">
      <c r="A13" s="21" t="s">
        <v>317</v>
      </c>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v>1</v>
      </c>
      <c r="AE13" s="52"/>
      <c r="AF13" s="52"/>
      <c r="AG13" s="52"/>
      <c r="AH13" s="52"/>
      <c r="AI13" s="52"/>
      <c r="AJ13" s="52">
        <v>1</v>
      </c>
      <c r="AK13" s="52">
        <v>1</v>
      </c>
      <c r="AL13" s="52">
        <v>1</v>
      </c>
      <c r="AM13" s="52">
        <v>2</v>
      </c>
      <c r="AN13" s="52">
        <v>1</v>
      </c>
      <c r="AO13" s="52"/>
      <c r="AP13" s="52">
        <v>7</v>
      </c>
      <c r="AU13" t="s">
        <v>425</v>
      </c>
      <c r="AV13" t="s">
        <v>423</v>
      </c>
    </row>
    <row r="14" spans="1:48" x14ac:dyDescent="0.2">
      <c r="A14" s="11" t="s">
        <v>239</v>
      </c>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U14" t="s">
        <v>425</v>
      </c>
      <c r="AV14" t="s">
        <v>424</v>
      </c>
    </row>
    <row r="15" spans="1:48" x14ac:dyDescent="0.2">
      <c r="A15" s="21" t="s">
        <v>146</v>
      </c>
      <c r="B15" s="52"/>
      <c r="C15" s="52"/>
      <c r="D15" s="52"/>
      <c r="E15" s="52"/>
      <c r="F15" s="52"/>
      <c r="G15" s="52"/>
      <c r="H15" s="52"/>
      <c r="I15" s="52"/>
      <c r="J15" s="52"/>
      <c r="K15" s="52"/>
      <c r="L15" s="52"/>
      <c r="M15" s="52"/>
      <c r="N15" s="52"/>
      <c r="O15" s="52"/>
      <c r="P15" s="52"/>
      <c r="Q15" s="52"/>
      <c r="R15" s="52"/>
      <c r="S15" s="52"/>
      <c r="T15" s="52"/>
      <c r="U15" s="52"/>
      <c r="V15" s="52"/>
      <c r="W15" s="52"/>
      <c r="X15" s="52"/>
      <c r="Y15" s="52"/>
      <c r="Z15" s="52">
        <v>3</v>
      </c>
      <c r="AA15" s="52"/>
      <c r="AB15" s="52"/>
      <c r="AC15" s="52"/>
      <c r="AD15" s="52"/>
      <c r="AE15" s="52"/>
      <c r="AF15" s="52"/>
      <c r="AG15" s="52"/>
      <c r="AH15" s="52"/>
      <c r="AI15" s="52"/>
      <c r="AJ15" s="52">
        <v>1</v>
      </c>
      <c r="AK15" s="52">
        <v>1</v>
      </c>
      <c r="AL15" s="52">
        <v>1</v>
      </c>
      <c r="AM15" s="52">
        <v>2</v>
      </c>
      <c r="AN15" s="52">
        <v>1</v>
      </c>
      <c r="AO15" s="52"/>
      <c r="AP15" s="52">
        <v>9</v>
      </c>
    </row>
    <row r="16" spans="1:48" x14ac:dyDescent="0.2">
      <c r="A16" s="11" t="s">
        <v>232</v>
      </c>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row>
    <row r="17" spans="1:42" x14ac:dyDescent="0.2">
      <c r="A17" s="21" t="s">
        <v>93</v>
      </c>
      <c r="B17" s="52"/>
      <c r="C17" s="52"/>
      <c r="D17" s="52"/>
      <c r="E17" s="52"/>
      <c r="F17" s="52"/>
      <c r="G17" s="52"/>
      <c r="H17" s="52"/>
      <c r="I17" s="52"/>
      <c r="J17" s="52">
        <v>1</v>
      </c>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v>1</v>
      </c>
      <c r="AK17" s="52">
        <v>1</v>
      </c>
      <c r="AL17" s="52">
        <v>1</v>
      </c>
      <c r="AM17" s="52">
        <v>2</v>
      </c>
      <c r="AN17" s="52">
        <v>1</v>
      </c>
      <c r="AO17" s="52"/>
      <c r="AP17" s="52">
        <v>7</v>
      </c>
    </row>
    <row r="18" spans="1:42" x14ac:dyDescent="0.2">
      <c r="A18" s="21" t="s">
        <v>95</v>
      </c>
      <c r="B18" s="52"/>
      <c r="C18" s="52"/>
      <c r="D18" s="52"/>
      <c r="E18" s="52"/>
      <c r="F18" s="52"/>
      <c r="G18" s="52"/>
      <c r="H18" s="52"/>
      <c r="I18" s="52"/>
      <c r="J18" s="52"/>
      <c r="K18" s="52">
        <v>1</v>
      </c>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v>1</v>
      </c>
      <c r="AK18" s="52">
        <v>1</v>
      </c>
      <c r="AL18" s="52">
        <v>1</v>
      </c>
      <c r="AM18" s="52">
        <v>2</v>
      </c>
      <c r="AN18" s="52">
        <v>1</v>
      </c>
      <c r="AO18" s="52"/>
      <c r="AP18" s="52">
        <v>7</v>
      </c>
    </row>
    <row r="19" spans="1:42" x14ac:dyDescent="0.2">
      <c r="A19" s="21" t="s">
        <v>267</v>
      </c>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v>1</v>
      </c>
      <c r="AG19" s="52"/>
      <c r="AH19" s="52"/>
      <c r="AI19" s="52">
        <v>1</v>
      </c>
      <c r="AJ19" s="52">
        <v>1</v>
      </c>
      <c r="AK19" s="52">
        <v>1</v>
      </c>
      <c r="AL19" s="52">
        <v>1</v>
      </c>
      <c r="AM19" s="52">
        <v>2</v>
      </c>
      <c r="AN19" s="52">
        <v>1</v>
      </c>
      <c r="AO19" s="52"/>
      <c r="AP19" s="52">
        <v>8</v>
      </c>
    </row>
    <row r="20" spans="1:42" x14ac:dyDescent="0.2">
      <c r="A20" s="11" t="s">
        <v>323</v>
      </c>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row>
    <row r="21" spans="1:42" x14ac:dyDescent="0.2">
      <c r="A21" s="21" t="s">
        <v>313</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v>1</v>
      </c>
      <c r="AE21" s="52"/>
      <c r="AF21" s="52"/>
      <c r="AG21" s="52"/>
      <c r="AH21" s="52"/>
      <c r="AI21" s="52"/>
      <c r="AJ21" s="52">
        <v>1</v>
      </c>
      <c r="AK21" s="52">
        <v>1</v>
      </c>
      <c r="AL21" s="52">
        <v>1</v>
      </c>
      <c r="AM21" s="52">
        <v>2</v>
      </c>
      <c r="AN21" s="52">
        <v>1</v>
      </c>
      <c r="AO21" s="52"/>
      <c r="AP21" s="52">
        <v>7</v>
      </c>
    </row>
    <row r="22" spans="1:42" x14ac:dyDescent="0.2">
      <c r="A22" s="11" t="s">
        <v>230</v>
      </c>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row>
    <row r="23" spans="1:42" x14ac:dyDescent="0.2">
      <c r="A23" s="21" t="s">
        <v>24</v>
      </c>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v>1</v>
      </c>
      <c r="AB23" s="52"/>
      <c r="AC23" s="52"/>
      <c r="AD23" s="52">
        <v>1</v>
      </c>
      <c r="AE23" s="52"/>
      <c r="AF23" s="52"/>
      <c r="AG23" s="52">
        <v>2</v>
      </c>
      <c r="AH23" s="52"/>
      <c r="AI23" s="52">
        <v>1</v>
      </c>
      <c r="AJ23" s="52">
        <v>1</v>
      </c>
      <c r="AK23" s="52">
        <v>1</v>
      </c>
      <c r="AL23" s="52">
        <v>1</v>
      </c>
      <c r="AM23" s="52">
        <v>2</v>
      </c>
      <c r="AN23" s="52">
        <v>1</v>
      </c>
      <c r="AO23" s="52"/>
      <c r="AP23" s="52">
        <v>11</v>
      </c>
    </row>
    <row r="24" spans="1:42" x14ac:dyDescent="0.2">
      <c r="A24" s="21" t="s">
        <v>198</v>
      </c>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v>1</v>
      </c>
      <c r="AE24" s="52"/>
      <c r="AF24" s="52"/>
      <c r="AG24" s="52">
        <v>2</v>
      </c>
      <c r="AH24" s="52"/>
      <c r="AI24" s="52">
        <v>1</v>
      </c>
      <c r="AJ24" s="52">
        <v>1</v>
      </c>
      <c r="AK24" s="52">
        <v>1</v>
      </c>
      <c r="AL24" s="52">
        <v>1</v>
      </c>
      <c r="AM24" s="52">
        <v>2</v>
      </c>
      <c r="AN24" s="52">
        <v>1</v>
      </c>
      <c r="AO24" s="52"/>
      <c r="AP24" s="52">
        <v>10</v>
      </c>
    </row>
    <row r="25" spans="1:42" x14ac:dyDescent="0.2">
      <c r="A25" s="21" t="s">
        <v>194</v>
      </c>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v>1</v>
      </c>
      <c r="AE25" s="52"/>
      <c r="AF25" s="52"/>
      <c r="AG25" s="52">
        <v>2</v>
      </c>
      <c r="AH25" s="52"/>
      <c r="AI25" s="52">
        <v>1</v>
      </c>
      <c r="AJ25" s="52">
        <v>1</v>
      </c>
      <c r="AK25" s="52">
        <v>1</v>
      </c>
      <c r="AL25" s="52">
        <v>1</v>
      </c>
      <c r="AM25" s="52">
        <v>2</v>
      </c>
      <c r="AN25" s="52">
        <v>1</v>
      </c>
      <c r="AO25" s="52"/>
      <c r="AP25" s="52">
        <v>10</v>
      </c>
    </row>
    <row r="26" spans="1:42" x14ac:dyDescent="0.2">
      <c r="A26" s="21" t="s">
        <v>196</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v>1</v>
      </c>
      <c r="AE26" s="52"/>
      <c r="AF26" s="52"/>
      <c r="AG26" s="52">
        <v>2</v>
      </c>
      <c r="AH26" s="52"/>
      <c r="AI26" s="52">
        <v>1</v>
      </c>
      <c r="AJ26" s="52">
        <v>1</v>
      </c>
      <c r="AK26" s="52">
        <v>1</v>
      </c>
      <c r="AL26" s="52">
        <v>1</v>
      </c>
      <c r="AM26" s="52">
        <v>2</v>
      </c>
      <c r="AN26" s="52">
        <v>1</v>
      </c>
      <c r="AO26" s="52"/>
      <c r="AP26" s="52">
        <v>10</v>
      </c>
    </row>
    <row r="27" spans="1:42" x14ac:dyDescent="0.2">
      <c r="A27" s="11" t="s">
        <v>243</v>
      </c>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row>
    <row r="28" spans="1:42" x14ac:dyDescent="0.2">
      <c r="A28" s="21" t="s">
        <v>181</v>
      </c>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v>3</v>
      </c>
      <c r="AH28" s="52"/>
      <c r="AI28" s="52">
        <v>1</v>
      </c>
      <c r="AJ28" s="52">
        <v>1</v>
      </c>
      <c r="AK28" s="52">
        <v>1</v>
      </c>
      <c r="AL28" s="52">
        <v>1</v>
      </c>
      <c r="AM28" s="52">
        <v>2</v>
      </c>
      <c r="AN28" s="52">
        <v>1</v>
      </c>
      <c r="AO28" s="52"/>
      <c r="AP28" s="52">
        <v>10</v>
      </c>
    </row>
    <row r="29" spans="1:42" x14ac:dyDescent="0.2">
      <c r="A29" s="21" t="s">
        <v>217</v>
      </c>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v>1</v>
      </c>
      <c r="AI29" s="52"/>
      <c r="AJ29" s="52">
        <v>1</v>
      </c>
      <c r="AK29" s="52">
        <v>1</v>
      </c>
      <c r="AL29" s="52">
        <v>1</v>
      </c>
      <c r="AM29" s="52">
        <v>2</v>
      </c>
      <c r="AN29" s="52">
        <v>1</v>
      </c>
      <c r="AO29" s="52"/>
      <c r="AP29" s="52">
        <v>7</v>
      </c>
    </row>
    <row r="30" spans="1:42" x14ac:dyDescent="0.2">
      <c r="A30" s="21" t="s">
        <v>178</v>
      </c>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v>3</v>
      </c>
      <c r="AH30" s="52"/>
      <c r="AI30" s="52">
        <v>1</v>
      </c>
      <c r="AJ30" s="52">
        <v>1</v>
      </c>
      <c r="AK30" s="52">
        <v>1</v>
      </c>
      <c r="AL30" s="52">
        <v>1</v>
      </c>
      <c r="AM30" s="52">
        <v>2</v>
      </c>
      <c r="AN30" s="52">
        <v>1</v>
      </c>
      <c r="AO30" s="52"/>
      <c r="AP30" s="52">
        <v>10</v>
      </c>
    </row>
    <row r="31" spans="1:42" x14ac:dyDescent="0.2">
      <c r="A31" s="21" t="s">
        <v>170</v>
      </c>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v>3</v>
      </c>
      <c r="AH31" s="52"/>
      <c r="AI31" s="52">
        <v>1</v>
      </c>
      <c r="AJ31" s="52">
        <v>1</v>
      </c>
      <c r="AK31" s="52">
        <v>1</v>
      </c>
      <c r="AL31" s="52">
        <v>1</v>
      </c>
      <c r="AM31" s="52">
        <v>2</v>
      </c>
      <c r="AN31" s="52">
        <v>1</v>
      </c>
      <c r="AO31" s="52"/>
      <c r="AP31" s="52">
        <v>10</v>
      </c>
    </row>
    <row r="32" spans="1:42" x14ac:dyDescent="0.2">
      <c r="A32" s="21" t="s">
        <v>175</v>
      </c>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v>1</v>
      </c>
      <c r="AE32" s="52"/>
      <c r="AF32" s="52"/>
      <c r="AG32" s="52">
        <v>3</v>
      </c>
      <c r="AH32" s="52"/>
      <c r="AI32" s="52">
        <v>1</v>
      </c>
      <c r="AJ32" s="52">
        <v>1</v>
      </c>
      <c r="AK32" s="52">
        <v>1</v>
      </c>
      <c r="AL32" s="52">
        <v>1</v>
      </c>
      <c r="AM32" s="52">
        <v>2</v>
      </c>
      <c r="AN32" s="52">
        <v>1</v>
      </c>
      <c r="AO32" s="52"/>
      <c r="AP32" s="52">
        <v>11</v>
      </c>
    </row>
    <row r="33" spans="1:42" x14ac:dyDescent="0.2">
      <c r="A33" s="21" t="s">
        <v>169</v>
      </c>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v>3</v>
      </c>
      <c r="AH33" s="52"/>
      <c r="AI33" s="52">
        <v>1</v>
      </c>
      <c r="AJ33" s="52">
        <v>1</v>
      </c>
      <c r="AK33" s="52">
        <v>1</v>
      </c>
      <c r="AL33" s="52">
        <v>1</v>
      </c>
      <c r="AM33" s="52">
        <v>2</v>
      </c>
      <c r="AN33" s="52">
        <v>1</v>
      </c>
      <c r="AO33" s="52"/>
      <c r="AP33" s="52">
        <v>10</v>
      </c>
    </row>
    <row r="34" spans="1:42" x14ac:dyDescent="0.2">
      <c r="A34" s="21" t="s">
        <v>177</v>
      </c>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v>3</v>
      </c>
      <c r="AH34" s="52"/>
      <c r="AI34" s="52">
        <v>1</v>
      </c>
      <c r="AJ34" s="52">
        <v>1</v>
      </c>
      <c r="AK34" s="52">
        <v>1</v>
      </c>
      <c r="AL34" s="52">
        <v>1</v>
      </c>
      <c r="AM34" s="52">
        <v>2</v>
      </c>
      <c r="AN34" s="52">
        <v>1</v>
      </c>
      <c r="AO34" s="52"/>
      <c r="AP34" s="52">
        <v>10</v>
      </c>
    </row>
    <row r="35" spans="1:42" x14ac:dyDescent="0.2">
      <c r="A35" s="21" t="s">
        <v>173</v>
      </c>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v>3</v>
      </c>
      <c r="AH35" s="52"/>
      <c r="AI35" s="52">
        <v>1</v>
      </c>
      <c r="AJ35" s="52">
        <v>1</v>
      </c>
      <c r="AK35" s="52">
        <v>1</v>
      </c>
      <c r="AL35" s="52">
        <v>1</v>
      </c>
      <c r="AM35" s="52">
        <v>2</v>
      </c>
      <c r="AN35" s="52">
        <v>1</v>
      </c>
      <c r="AO35" s="52"/>
      <c r="AP35" s="52">
        <v>10</v>
      </c>
    </row>
    <row r="36" spans="1:42" x14ac:dyDescent="0.2">
      <c r="A36" s="11" t="s">
        <v>245</v>
      </c>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row>
    <row r="37" spans="1:42" x14ac:dyDescent="0.2">
      <c r="A37" s="21" t="s">
        <v>200</v>
      </c>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v>2</v>
      </c>
      <c r="AH37" s="52"/>
      <c r="AI37" s="52">
        <v>1</v>
      </c>
      <c r="AJ37" s="52">
        <v>1</v>
      </c>
      <c r="AK37" s="52">
        <v>1</v>
      </c>
      <c r="AL37" s="52">
        <v>1</v>
      </c>
      <c r="AM37" s="52">
        <v>2</v>
      </c>
      <c r="AN37" s="52">
        <v>1</v>
      </c>
      <c r="AO37" s="52"/>
      <c r="AP37" s="52">
        <v>9</v>
      </c>
    </row>
    <row r="38" spans="1:42" x14ac:dyDescent="0.2">
      <c r="A38" s="11" t="s">
        <v>240</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row>
    <row r="39" spans="1:42" x14ac:dyDescent="0.2">
      <c r="A39" s="21" t="s">
        <v>153</v>
      </c>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v>1</v>
      </c>
      <c r="AB39" s="52"/>
      <c r="AC39" s="52"/>
      <c r="AD39" s="52">
        <v>1</v>
      </c>
      <c r="AE39" s="52"/>
      <c r="AF39" s="52"/>
      <c r="AG39" s="52">
        <v>2</v>
      </c>
      <c r="AH39" s="52"/>
      <c r="AI39" s="52">
        <v>1</v>
      </c>
      <c r="AJ39" s="52">
        <v>1</v>
      </c>
      <c r="AK39" s="52">
        <v>1</v>
      </c>
      <c r="AL39" s="52">
        <v>1</v>
      </c>
      <c r="AM39" s="52">
        <v>2</v>
      </c>
      <c r="AN39" s="52">
        <v>1</v>
      </c>
      <c r="AO39" s="52"/>
      <c r="AP39" s="52">
        <v>11</v>
      </c>
    </row>
    <row r="40" spans="1:42" x14ac:dyDescent="0.2">
      <c r="A40" s="21" t="s">
        <v>192</v>
      </c>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v>1</v>
      </c>
      <c r="AE40" s="52"/>
      <c r="AF40" s="52"/>
      <c r="AG40" s="52">
        <v>1</v>
      </c>
      <c r="AH40" s="52"/>
      <c r="AI40" s="52">
        <v>1</v>
      </c>
      <c r="AJ40" s="52">
        <v>1</v>
      </c>
      <c r="AK40" s="52">
        <v>1</v>
      </c>
      <c r="AL40" s="52">
        <v>1</v>
      </c>
      <c r="AM40" s="52">
        <v>2</v>
      </c>
      <c r="AN40" s="52">
        <v>1</v>
      </c>
      <c r="AO40" s="52"/>
      <c r="AP40" s="52">
        <v>9</v>
      </c>
    </row>
    <row r="41" spans="1:42" x14ac:dyDescent="0.2">
      <c r="A41" s="21" t="s">
        <v>154</v>
      </c>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v>1</v>
      </c>
      <c r="AB41" s="52"/>
      <c r="AC41" s="52"/>
      <c r="AD41" s="52">
        <v>1</v>
      </c>
      <c r="AE41" s="52"/>
      <c r="AF41" s="52">
        <v>1</v>
      </c>
      <c r="AG41" s="52">
        <v>2</v>
      </c>
      <c r="AH41" s="52"/>
      <c r="AI41" s="52">
        <v>1</v>
      </c>
      <c r="AJ41" s="52">
        <v>1</v>
      </c>
      <c r="AK41" s="52">
        <v>1</v>
      </c>
      <c r="AL41" s="52">
        <v>1</v>
      </c>
      <c r="AM41" s="52">
        <v>2</v>
      </c>
      <c r="AN41" s="52">
        <v>1</v>
      </c>
      <c r="AO41" s="52"/>
      <c r="AP41" s="52">
        <v>12</v>
      </c>
    </row>
    <row r="42" spans="1:42" x14ac:dyDescent="0.2">
      <c r="A42" s="11" t="s">
        <v>247</v>
      </c>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row>
    <row r="43" spans="1:42" x14ac:dyDescent="0.2">
      <c r="A43" s="21" t="s">
        <v>203</v>
      </c>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v>1</v>
      </c>
      <c r="AF43" s="52"/>
      <c r="AG43" s="52"/>
      <c r="AH43" s="52">
        <v>1</v>
      </c>
      <c r="AI43" s="52"/>
      <c r="AJ43" s="52">
        <v>1</v>
      </c>
      <c r="AK43" s="52">
        <v>1</v>
      </c>
      <c r="AL43" s="52">
        <v>1</v>
      </c>
      <c r="AM43" s="52">
        <v>2</v>
      </c>
      <c r="AN43" s="52">
        <v>1</v>
      </c>
      <c r="AO43" s="52"/>
      <c r="AP43" s="52">
        <v>8</v>
      </c>
    </row>
    <row r="44" spans="1:42" x14ac:dyDescent="0.2">
      <c r="A44" s="11" t="s">
        <v>264</v>
      </c>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row>
    <row r="45" spans="1:42" x14ac:dyDescent="0.2">
      <c r="A45" s="21" t="s">
        <v>259</v>
      </c>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v>1</v>
      </c>
      <c r="AG45" s="52"/>
      <c r="AH45" s="52"/>
      <c r="AI45" s="52">
        <v>1</v>
      </c>
      <c r="AJ45" s="52">
        <v>1</v>
      </c>
      <c r="AK45" s="52">
        <v>1</v>
      </c>
      <c r="AL45" s="52">
        <v>1</v>
      </c>
      <c r="AM45" s="52">
        <v>2</v>
      </c>
      <c r="AN45" s="52">
        <v>1</v>
      </c>
      <c r="AO45" s="52"/>
      <c r="AP45" s="52">
        <v>8</v>
      </c>
    </row>
    <row r="46" spans="1:42" x14ac:dyDescent="0.2">
      <c r="A46" s="21" t="s">
        <v>349</v>
      </c>
      <c r="B46" s="52"/>
      <c r="C46" s="52"/>
      <c r="D46" s="52"/>
      <c r="E46" s="52"/>
      <c r="F46" s="52"/>
      <c r="G46" s="52"/>
      <c r="H46" s="52">
        <v>1</v>
      </c>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v>1</v>
      </c>
    </row>
    <row r="47" spans="1:42" x14ac:dyDescent="0.2">
      <c r="A47" s="11" t="s">
        <v>234</v>
      </c>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row>
    <row r="48" spans="1:42" x14ac:dyDescent="0.2">
      <c r="A48" s="21" t="s">
        <v>83</v>
      </c>
      <c r="B48" s="52"/>
      <c r="C48" s="52"/>
      <c r="D48" s="52"/>
      <c r="E48" s="52"/>
      <c r="F48" s="52"/>
      <c r="G48" s="52"/>
      <c r="H48" s="52"/>
      <c r="I48" s="52"/>
      <c r="J48" s="52"/>
      <c r="K48" s="52">
        <v>1</v>
      </c>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v>1</v>
      </c>
    </row>
    <row r="49" spans="1:42" x14ac:dyDescent="0.2">
      <c r="A49" s="11" t="s">
        <v>233</v>
      </c>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row>
    <row r="50" spans="1:42" x14ac:dyDescent="0.2">
      <c r="A50" s="21" t="s">
        <v>79</v>
      </c>
      <c r="B50" s="52"/>
      <c r="C50" s="52"/>
      <c r="D50" s="52"/>
      <c r="E50" s="52"/>
      <c r="F50" s="52"/>
      <c r="G50" s="52"/>
      <c r="H50" s="52"/>
      <c r="I50" s="52"/>
      <c r="J50" s="52"/>
      <c r="K50" s="52">
        <v>1</v>
      </c>
      <c r="L50" s="52"/>
      <c r="M50" s="52"/>
      <c r="N50" s="52"/>
      <c r="O50" s="52"/>
      <c r="P50" s="52"/>
      <c r="Q50" s="52"/>
      <c r="R50" s="52"/>
      <c r="S50" s="52"/>
      <c r="T50" s="52"/>
      <c r="U50" s="52"/>
      <c r="V50" s="52"/>
      <c r="W50" s="52"/>
      <c r="X50" s="52"/>
      <c r="Y50" s="52"/>
      <c r="Z50" s="52"/>
      <c r="AA50" s="52"/>
      <c r="AB50" s="52"/>
      <c r="AC50" s="52"/>
      <c r="AD50" s="52"/>
      <c r="AE50" s="52"/>
      <c r="AF50" s="52">
        <v>1</v>
      </c>
      <c r="AG50" s="52"/>
      <c r="AH50" s="52"/>
      <c r="AI50" s="52">
        <v>1</v>
      </c>
      <c r="AJ50" s="52">
        <v>1</v>
      </c>
      <c r="AK50" s="52">
        <v>1</v>
      </c>
      <c r="AL50" s="52">
        <v>1</v>
      </c>
      <c r="AM50" s="52">
        <v>2</v>
      </c>
      <c r="AN50" s="52">
        <v>1</v>
      </c>
      <c r="AO50" s="52"/>
      <c r="AP50" s="52">
        <v>9</v>
      </c>
    </row>
    <row r="51" spans="1:42" x14ac:dyDescent="0.2">
      <c r="A51" s="21" t="s">
        <v>81</v>
      </c>
      <c r="B51" s="52"/>
      <c r="C51" s="52"/>
      <c r="D51" s="52"/>
      <c r="E51" s="52"/>
      <c r="F51" s="52"/>
      <c r="G51" s="52"/>
      <c r="H51" s="52"/>
      <c r="I51" s="52"/>
      <c r="J51" s="52"/>
      <c r="K51" s="52">
        <v>1</v>
      </c>
      <c r="L51" s="52"/>
      <c r="M51" s="52"/>
      <c r="N51" s="52"/>
      <c r="O51" s="52"/>
      <c r="P51" s="52"/>
      <c r="Q51" s="52"/>
      <c r="R51" s="52"/>
      <c r="S51" s="52"/>
      <c r="T51" s="52"/>
      <c r="U51" s="52"/>
      <c r="V51" s="52"/>
      <c r="W51" s="52"/>
      <c r="X51" s="52"/>
      <c r="Y51" s="52"/>
      <c r="Z51" s="52"/>
      <c r="AA51" s="52"/>
      <c r="AB51" s="52"/>
      <c r="AC51" s="52"/>
      <c r="AD51" s="52"/>
      <c r="AE51" s="52"/>
      <c r="AF51" s="52">
        <v>1</v>
      </c>
      <c r="AG51" s="52"/>
      <c r="AH51" s="52"/>
      <c r="AI51" s="52">
        <v>1</v>
      </c>
      <c r="AJ51" s="52">
        <v>1</v>
      </c>
      <c r="AK51" s="52">
        <v>1</v>
      </c>
      <c r="AL51" s="52">
        <v>1</v>
      </c>
      <c r="AM51" s="52">
        <v>2</v>
      </c>
      <c r="AN51" s="52">
        <v>1</v>
      </c>
      <c r="AO51" s="52"/>
      <c r="AP51" s="52">
        <v>9</v>
      </c>
    </row>
    <row r="52" spans="1:42" x14ac:dyDescent="0.2">
      <c r="A52" s="21" t="s">
        <v>77</v>
      </c>
      <c r="B52" s="52"/>
      <c r="C52" s="52"/>
      <c r="D52" s="52"/>
      <c r="E52" s="52"/>
      <c r="F52" s="52"/>
      <c r="G52" s="52"/>
      <c r="H52" s="52"/>
      <c r="I52" s="52"/>
      <c r="J52" s="52"/>
      <c r="K52" s="52">
        <v>1</v>
      </c>
      <c r="L52" s="52"/>
      <c r="M52" s="52"/>
      <c r="N52" s="52"/>
      <c r="O52" s="52"/>
      <c r="P52" s="52"/>
      <c r="Q52" s="52"/>
      <c r="R52" s="52"/>
      <c r="S52" s="52"/>
      <c r="T52" s="52"/>
      <c r="U52" s="52"/>
      <c r="V52" s="52"/>
      <c r="W52" s="52"/>
      <c r="X52" s="52"/>
      <c r="Y52" s="52"/>
      <c r="Z52" s="52"/>
      <c r="AA52" s="52"/>
      <c r="AB52" s="52"/>
      <c r="AC52" s="52"/>
      <c r="AD52" s="52"/>
      <c r="AE52" s="52"/>
      <c r="AF52" s="52">
        <v>1</v>
      </c>
      <c r="AG52" s="52"/>
      <c r="AH52" s="52"/>
      <c r="AI52" s="52">
        <v>1</v>
      </c>
      <c r="AJ52" s="52">
        <v>1</v>
      </c>
      <c r="AK52" s="52">
        <v>1</v>
      </c>
      <c r="AL52" s="52">
        <v>1</v>
      </c>
      <c r="AM52" s="52">
        <v>2</v>
      </c>
      <c r="AN52" s="52">
        <v>1</v>
      </c>
      <c r="AO52" s="52"/>
      <c r="AP52" s="52">
        <v>9</v>
      </c>
    </row>
    <row r="53" spans="1:42" x14ac:dyDescent="0.2">
      <c r="A53" s="21" t="s">
        <v>74</v>
      </c>
      <c r="B53" s="52"/>
      <c r="C53" s="52"/>
      <c r="D53" s="52"/>
      <c r="E53" s="52"/>
      <c r="F53" s="52"/>
      <c r="G53" s="52"/>
      <c r="H53" s="52"/>
      <c r="I53" s="52"/>
      <c r="J53" s="52"/>
      <c r="K53" s="52">
        <v>1</v>
      </c>
      <c r="L53" s="52"/>
      <c r="M53" s="52"/>
      <c r="N53" s="52"/>
      <c r="O53" s="52"/>
      <c r="P53" s="52"/>
      <c r="Q53" s="52"/>
      <c r="R53" s="52"/>
      <c r="S53" s="52"/>
      <c r="T53" s="52"/>
      <c r="U53" s="52"/>
      <c r="V53" s="52"/>
      <c r="W53" s="52"/>
      <c r="X53" s="52"/>
      <c r="Y53" s="52"/>
      <c r="Z53" s="52"/>
      <c r="AA53" s="52"/>
      <c r="AB53" s="52"/>
      <c r="AC53" s="52"/>
      <c r="AD53" s="52"/>
      <c r="AE53" s="52"/>
      <c r="AF53" s="52">
        <v>1</v>
      </c>
      <c r="AG53" s="52"/>
      <c r="AH53" s="52"/>
      <c r="AI53" s="52">
        <v>1</v>
      </c>
      <c r="AJ53" s="52">
        <v>1</v>
      </c>
      <c r="AK53" s="52">
        <v>1</v>
      </c>
      <c r="AL53" s="52">
        <v>1</v>
      </c>
      <c r="AM53" s="52">
        <v>2</v>
      </c>
      <c r="AN53" s="52">
        <v>1</v>
      </c>
      <c r="AO53" s="52"/>
      <c r="AP53" s="52">
        <v>9</v>
      </c>
    </row>
    <row r="54" spans="1:42" x14ac:dyDescent="0.2">
      <c r="A54" s="11" t="s">
        <v>265</v>
      </c>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row>
    <row r="55" spans="1:42" x14ac:dyDescent="0.2">
      <c r="A55" s="21" t="s">
        <v>249</v>
      </c>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v>1</v>
      </c>
      <c r="AG55" s="52"/>
      <c r="AH55" s="52"/>
      <c r="AI55" s="52">
        <v>1</v>
      </c>
      <c r="AJ55" s="52">
        <v>1</v>
      </c>
      <c r="AK55" s="52">
        <v>1</v>
      </c>
      <c r="AL55" s="52">
        <v>1</v>
      </c>
      <c r="AM55" s="52">
        <v>2</v>
      </c>
      <c r="AN55" s="52">
        <v>1</v>
      </c>
      <c r="AO55" s="52"/>
      <c r="AP55" s="52">
        <v>8</v>
      </c>
    </row>
    <row r="56" spans="1:42" x14ac:dyDescent="0.2">
      <c r="A56" s="21" t="s">
        <v>251</v>
      </c>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v>1</v>
      </c>
      <c r="AG56" s="52"/>
      <c r="AH56" s="52"/>
      <c r="AI56" s="52">
        <v>1</v>
      </c>
      <c r="AJ56" s="52">
        <v>1</v>
      </c>
      <c r="AK56" s="52">
        <v>1</v>
      </c>
      <c r="AL56" s="52">
        <v>1</v>
      </c>
      <c r="AM56" s="52">
        <v>2</v>
      </c>
      <c r="AN56" s="52">
        <v>1</v>
      </c>
      <c r="AO56" s="52"/>
      <c r="AP56" s="52">
        <v>8</v>
      </c>
    </row>
    <row r="57" spans="1:42" x14ac:dyDescent="0.2">
      <c r="A57" s="21" t="s">
        <v>252</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v>1</v>
      </c>
      <c r="AG57" s="52"/>
      <c r="AH57" s="52"/>
      <c r="AI57" s="52">
        <v>1</v>
      </c>
      <c r="AJ57" s="52">
        <v>1</v>
      </c>
      <c r="AK57" s="52">
        <v>1</v>
      </c>
      <c r="AL57" s="52">
        <v>1</v>
      </c>
      <c r="AM57" s="52">
        <v>2</v>
      </c>
      <c r="AN57" s="52">
        <v>1</v>
      </c>
      <c r="AO57" s="52"/>
      <c r="AP57" s="52">
        <v>8</v>
      </c>
    </row>
    <row r="58" spans="1:42" x14ac:dyDescent="0.2">
      <c r="A58" s="21" t="s">
        <v>255</v>
      </c>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v>1</v>
      </c>
      <c r="AG58" s="52"/>
      <c r="AH58" s="52"/>
      <c r="AI58" s="52">
        <v>1</v>
      </c>
      <c r="AJ58" s="52">
        <v>1</v>
      </c>
      <c r="AK58" s="52">
        <v>1</v>
      </c>
      <c r="AL58" s="52">
        <v>1</v>
      </c>
      <c r="AM58" s="52">
        <v>2</v>
      </c>
      <c r="AN58" s="52">
        <v>1</v>
      </c>
      <c r="AO58" s="52"/>
      <c r="AP58" s="52">
        <v>8</v>
      </c>
    </row>
    <row r="59" spans="1:42" x14ac:dyDescent="0.2">
      <c r="A59" s="21" t="s">
        <v>257</v>
      </c>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v>1</v>
      </c>
      <c r="AG59" s="52"/>
      <c r="AH59" s="52"/>
      <c r="AI59" s="52">
        <v>1</v>
      </c>
      <c r="AJ59" s="52">
        <v>1</v>
      </c>
      <c r="AK59" s="52">
        <v>1</v>
      </c>
      <c r="AL59" s="52">
        <v>1</v>
      </c>
      <c r="AM59" s="52">
        <v>2</v>
      </c>
      <c r="AN59" s="52">
        <v>1</v>
      </c>
      <c r="AO59" s="52"/>
      <c r="AP59" s="52">
        <v>8</v>
      </c>
    </row>
    <row r="60" spans="1:42" x14ac:dyDescent="0.2">
      <c r="A60" s="11" t="s">
        <v>235</v>
      </c>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row>
    <row r="61" spans="1:42" x14ac:dyDescent="0.2">
      <c r="A61" s="21" t="s">
        <v>105</v>
      </c>
      <c r="B61" s="52"/>
      <c r="C61" s="52"/>
      <c r="D61" s="52"/>
      <c r="E61" s="52"/>
      <c r="F61" s="52"/>
      <c r="G61" s="52"/>
      <c r="H61" s="52"/>
      <c r="I61" s="52"/>
      <c r="J61" s="52"/>
      <c r="K61" s="52"/>
      <c r="L61" s="52"/>
      <c r="M61" s="52"/>
      <c r="N61" s="52"/>
      <c r="O61" s="52"/>
      <c r="P61" s="52">
        <v>1</v>
      </c>
      <c r="Q61" s="52">
        <v>1</v>
      </c>
      <c r="R61" s="52"/>
      <c r="S61" s="52"/>
      <c r="T61" s="52">
        <v>1</v>
      </c>
      <c r="U61" s="52"/>
      <c r="V61" s="52"/>
      <c r="W61" s="52"/>
      <c r="X61" s="52"/>
      <c r="Y61" s="52"/>
      <c r="Z61" s="52"/>
      <c r="AA61" s="52"/>
      <c r="AB61" s="52"/>
      <c r="AC61" s="52"/>
      <c r="AD61" s="52"/>
      <c r="AE61" s="52"/>
      <c r="AF61" s="52"/>
      <c r="AG61" s="52"/>
      <c r="AH61" s="52"/>
      <c r="AI61" s="52"/>
      <c r="AJ61" s="52"/>
      <c r="AK61" s="52"/>
      <c r="AL61" s="52"/>
      <c r="AM61" s="52"/>
      <c r="AN61" s="52"/>
      <c r="AO61" s="52"/>
      <c r="AP61" s="52">
        <v>3</v>
      </c>
    </row>
    <row r="62" spans="1:42" x14ac:dyDescent="0.2">
      <c r="A62" s="21" t="s">
        <v>72</v>
      </c>
      <c r="B62" s="52"/>
      <c r="C62" s="52"/>
      <c r="D62" s="52"/>
      <c r="E62" s="52"/>
      <c r="F62" s="52"/>
      <c r="G62" s="52"/>
      <c r="H62" s="52"/>
      <c r="I62" s="52"/>
      <c r="J62" s="52"/>
      <c r="K62" s="52"/>
      <c r="L62" s="52">
        <v>1</v>
      </c>
      <c r="M62" s="52">
        <v>1</v>
      </c>
      <c r="N62" s="52"/>
      <c r="O62" s="52">
        <v>2</v>
      </c>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v>4</v>
      </c>
    </row>
    <row r="63" spans="1:42" x14ac:dyDescent="0.2">
      <c r="A63" s="21" t="s">
        <v>303</v>
      </c>
      <c r="B63" s="52"/>
      <c r="C63" s="52">
        <v>1</v>
      </c>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v>1</v>
      </c>
    </row>
    <row r="64" spans="1:42" x14ac:dyDescent="0.2">
      <c r="A64" s="11" t="s">
        <v>229</v>
      </c>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row>
    <row r="65" spans="1:42" x14ac:dyDescent="0.2">
      <c r="A65" s="21" t="s">
        <v>1</v>
      </c>
      <c r="B65" s="52"/>
      <c r="C65" s="52"/>
      <c r="D65" s="52"/>
      <c r="E65" s="52"/>
      <c r="F65" s="52"/>
      <c r="G65" s="52"/>
      <c r="H65" s="52"/>
      <c r="I65" s="52"/>
      <c r="J65" s="52"/>
      <c r="K65" s="52"/>
      <c r="L65" s="52"/>
      <c r="M65" s="52"/>
      <c r="N65" s="52"/>
      <c r="O65" s="52"/>
      <c r="P65" s="52"/>
      <c r="Q65" s="52">
        <v>1</v>
      </c>
      <c r="R65" s="52"/>
      <c r="S65" s="52"/>
      <c r="T65" s="52">
        <v>1</v>
      </c>
      <c r="U65" s="52"/>
      <c r="V65" s="52"/>
      <c r="W65" s="52"/>
      <c r="X65" s="52"/>
      <c r="Y65" s="52"/>
      <c r="Z65" s="52"/>
      <c r="AA65" s="52"/>
      <c r="AB65" s="52"/>
      <c r="AC65" s="52"/>
      <c r="AD65" s="52"/>
      <c r="AE65" s="52"/>
      <c r="AF65" s="52">
        <v>1</v>
      </c>
      <c r="AG65" s="52"/>
      <c r="AH65" s="52"/>
      <c r="AI65" s="52">
        <v>1</v>
      </c>
      <c r="AJ65" s="52">
        <v>1</v>
      </c>
      <c r="AK65" s="52">
        <v>1</v>
      </c>
      <c r="AL65" s="52">
        <v>1</v>
      </c>
      <c r="AM65" s="52">
        <v>2</v>
      </c>
      <c r="AN65" s="52">
        <v>1</v>
      </c>
      <c r="AO65" s="52"/>
      <c r="AP65" s="52">
        <v>10</v>
      </c>
    </row>
    <row r="66" spans="1:42" x14ac:dyDescent="0.2">
      <c r="A66" s="21" t="s">
        <v>111</v>
      </c>
      <c r="B66" s="52"/>
      <c r="C66" s="52"/>
      <c r="D66" s="52"/>
      <c r="E66" s="52"/>
      <c r="F66" s="52"/>
      <c r="G66" s="52"/>
      <c r="H66" s="52"/>
      <c r="I66" s="52"/>
      <c r="J66" s="52"/>
      <c r="K66" s="52"/>
      <c r="L66" s="52"/>
      <c r="M66" s="52"/>
      <c r="N66" s="52"/>
      <c r="O66" s="52"/>
      <c r="P66" s="52"/>
      <c r="Q66" s="52"/>
      <c r="R66" s="52">
        <v>3</v>
      </c>
      <c r="S66" s="52"/>
      <c r="T66" s="52"/>
      <c r="U66" s="52">
        <v>1</v>
      </c>
      <c r="V66" s="52">
        <v>1</v>
      </c>
      <c r="W66" s="52"/>
      <c r="X66" s="52"/>
      <c r="Y66" s="52"/>
      <c r="Z66" s="52"/>
      <c r="AA66" s="52"/>
      <c r="AB66" s="52"/>
      <c r="AC66" s="52"/>
      <c r="AD66" s="52"/>
      <c r="AE66" s="52"/>
      <c r="AF66" s="52">
        <v>1</v>
      </c>
      <c r="AG66" s="52"/>
      <c r="AH66" s="52"/>
      <c r="AI66" s="52">
        <v>1</v>
      </c>
      <c r="AJ66" s="52">
        <v>1</v>
      </c>
      <c r="AK66" s="52">
        <v>1</v>
      </c>
      <c r="AL66" s="52">
        <v>1</v>
      </c>
      <c r="AM66" s="52">
        <v>2</v>
      </c>
      <c r="AN66" s="52">
        <v>1</v>
      </c>
      <c r="AO66" s="52"/>
      <c r="AP66" s="52">
        <v>13</v>
      </c>
    </row>
    <row r="67" spans="1:42" x14ac:dyDescent="0.2">
      <c r="A67" s="11" t="s">
        <v>236</v>
      </c>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row>
    <row r="68" spans="1:42" x14ac:dyDescent="0.2">
      <c r="A68" s="21" t="s">
        <v>119</v>
      </c>
      <c r="B68" s="52"/>
      <c r="C68" s="52"/>
      <c r="D68" s="52"/>
      <c r="E68" s="52"/>
      <c r="F68" s="52"/>
      <c r="G68" s="52"/>
      <c r="H68" s="52"/>
      <c r="I68" s="52"/>
      <c r="J68" s="52"/>
      <c r="K68" s="52"/>
      <c r="L68" s="52"/>
      <c r="M68" s="52"/>
      <c r="N68" s="52"/>
      <c r="O68" s="52"/>
      <c r="P68" s="52"/>
      <c r="Q68" s="52"/>
      <c r="R68" s="52"/>
      <c r="S68" s="52">
        <v>1</v>
      </c>
      <c r="T68" s="52"/>
      <c r="U68" s="52"/>
      <c r="V68" s="52"/>
      <c r="W68" s="52"/>
      <c r="X68" s="52"/>
      <c r="Y68" s="52"/>
      <c r="Z68" s="52"/>
      <c r="AA68" s="52"/>
      <c r="AB68" s="52"/>
      <c r="AC68" s="52"/>
      <c r="AD68" s="52"/>
      <c r="AE68" s="52"/>
      <c r="AF68" s="52"/>
      <c r="AG68" s="52"/>
      <c r="AH68" s="52"/>
      <c r="AI68" s="52"/>
      <c r="AJ68" s="52">
        <v>1</v>
      </c>
      <c r="AK68" s="52">
        <v>1</v>
      </c>
      <c r="AL68" s="52">
        <v>1</v>
      </c>
      <c r="AM68" s="52">
        <v>2</v>
      </c>
      <c r="AN68" s="52">
        <v>1</v>
      </c>
      <c r="AO68" s="52"/>
      <c r="AP68" s="52">
        <v>7</v>
      </c>
    </row>
    <row r="69" spans="1:42" x14ac:dyDescent="0.2">
      <c r="A69" s="11" t="s">
        <v>246</v>
      </c>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row>
    <row r="70" spans="1:42" x14ac:dyDescent="0.2">
      <c r="A70" s="21" t="s">
        <v>325</v>
      </c>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v>1</v>
      </c>
      <c r="AF70" s="52"/>
      <c r="AG70" s="52">
        <v>1</v>
      </c>
      <c r="AH70" s="52"/>
      <c r="AI70" s="52"/>
      <c r="AJ70" s="52"/>
      <c r="AK70" s="52"/>
      <c r="AL70" s="52"/>
      <c r="AM70" s="52"/>
      <c r="AN70" s="52"/>
      <c r="AO70" s="52"/>
      <c r="AP70" s="52">
        <v>2</v>
      </c>
    </row>
    <row r="71" spans="1:42" x14ac:dyDescent="0.2">
      <c r="A71" s="11" t="s">
        <v>411</v>
      </c>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row>
    <row r="72" spans="1:42" x14ac:dyDescent="0.2">
      <c r="A72" s="21" t="s">
        <v>354</v>
      </c>
      <c r="B72" s="52"/>
      <c r="C72" s="52"/>
      <c r="D72" s="52"/>
      <c r="E72" s="52"/>
      <c r="F72" s="52"/>
      <c r="G72" s="52">
        <v>2</v>
      </c>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v>2</v>
      </c>
    </row>
    <row r="73" spans="1:42" x14ac:dyDescent="0.2">
      <c r="A73" s="11" t="s">
        <v>503</v>
      </c>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row>
    <row r="74" spans="1:42" x14ac:dyDescent="0.2">
      <c r="A74" s="21" t="s">
        <v>131</v>
      </c>
      <c r="B74" s="52"/>
      <c r="C74" s="52"/>
      <c r="D74" s="52"/>
      <c r="E74" s="52"/>
      <c r="F74" s="52"/>
      <c r="G74" s="52"/>
      <c r="H74" s="52"/>
      <c r="I74" s="52"/>
      <c r="J74" s="52"/>
      <c r="K74" s="52"/>
      <c r="L74" s="52"/>
      <c r="M74" s="52"/>
      <c r="N74" s="52"/>
      <c r="O74" s="52"/>
      <c r="P74" s="52"/>
      <c r="Q74" s="52"/>
      <c r="R74" s="52"/>
      <c r="S74" s="52"/>
      <c r="T74" s="52"/>
      <c r="U74" s="52">
        <v>1</v>
      </c>
      <c r="V74" s="52"/>
      <c r="W74" s="52"/>
      <c r="X74" s="52"/>
      <c r="Y74" s="52"/>
      <c r="Z74" s="52"/>
      <c r="AA74" s="52"/>
      <c r="AB74" s="52"/>
      <c r="AC74" s="52"/>
      <c r="AD74" s="52"/>
      <c r="AE74" s="52"/>
      <c r="AF74" s="52"/>
      <c r="AG74" s="52"/>
      <c r="AH74" s="52"/>
      <c r="AI74" s="52"/>
      <c r="AJ74" s="52"/>
      <c r="AK74" s="52"/>
      <c r="AL74" s="52"/>
      <c r="AM74" s="52"/>
      <c r="AN74" s="52"/>
      <c r="AO74" s="52"/>
      <c r="AP74" s="52">
        <v>1</v>
      </c>
    </row>
    <row r="75" spans="1:42" x14ac:dyDescent="0.2">
      <c r="A75" s="21" t="s">
        <v>128</v>
      </c>
      <c r="B75" s="52"/>
      <c r="C75" s="52"/>
      <c r="D75" s="52"/>
      <c r="E75" s="52"/>
      <c r="F75" s="52"/>
      <c r="G75" s="52"/>
      <c r="H75" s="52"/>
      <c r="I75" s="52"/>
      <c r="J75" s="52"/>
      <c r="K75" s="52"/>
      <c r="L75" s="52"/>
      <c r="M75" s="52"/>
      <c r="N75" s="52"/>
      <c r="O75" s="52"/>
      <c r="P75" s="52"/>
      <c r="Q75" s="52"/>
      <c r="R75" s="52"/>
      <c r="S75" s="52"/>
      <c r="T75" s="52"/>
      <c r="U75" s="52"/>
      <c r="V75" s="52">
        <v>1</v>
      </c>
      <c r="W75" s="52"/>
      <c r="X75" s="52"/>
      <c r="Y75" s="52"/>
      <c r="Z75" s="52"/>
      <c r="AA75" s="52"/>
      <c r="AB75" s="52"/>
      <c r="AC75" s="52"/>
      <c r="AD75" s="52"/>
      <c r="AE75" s="52"/>
      <c r="AF75" s="52"/>
      <c r="AG75" s="52"/>
      <c r="AH75" s="52"/>
      <c r="AI75" s="52"/>
      <c r="AJ75" s="52"/>
      <c r="AK75" s="52"/>
      <c r="AL75" s="52"/>
      <c r="AM75" s="52"/>
      <c r="AN75" s="52"/>
      <c r="AO75" s="52"/>
      <c r="AP75" s="52">
        <v>1</v>
      </c>
    </row>
    <row r="76" spans="1:42" x14ac:dyDescent="0.2">
      <c r="A76" s="21" t="s">
        <v>310</v>
      </c>
      <c r="B76" s="52"/>
      <c r="C76" s="52"/>
      <c r="D76" s="52"/>
      <c r="E76" s="52">
        <v>5</v>
      </c>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v>5</v>
      </c>
    </row>
    <row r="77" spans="1:42" x14ac:dyDescent="0.2">
      <c r="A77" s="21" t="s">
        <v>451</v>
      </c>
      <c r="B77" s="52">
        <v>1</v>
      </c>
      <c r="C77" s="52"/>
      <c r="D77" s="52"/>
      <c r="E77" s="52"/>
      <c r="F77" s="52"/>
      <c r="G77" s="52"/>
      <c r="H77" s="52"/>
      <c r="I77" s="52"/>
      <c r="J77" s="52"/>
      <c r="K77" s="52"/>
      <c r="L77" s="52"/>
      <c r="M77" s="52"/>
      <c r="N77" s="52"/>
      <c r="O77" s="52"/>
      <c r="P77" s="52"/>
      <c r="Q77" s="52"/>
      <c r="R77" s="52"/>
      <c r="S77" s="52"/>
      <c r="T77" s="52"/>
      <c r="U77" s="52"/>
      <c r="V77" s="52"/>
      <c r="W77" s="52"/>
      <c r="X77" s="52"/>
      <c r="Y77" s="52">
        <v>1</v>
      </c>
      <c r="Z77" s="52"/>
      <c r="AA77" s="52"/>
      <c r="AB77" s="52"/>
      <c r="AC77" s="52"/>
      <c r="AD77" s="52"/>
      <c r="AE77" s="52">
        <v>1</v>
      </c>
      <c r="AF77" s="52">
        <v>1</v>
      </c>
      <c r="AG77" s="52"/>
      <c r="AH77" s="52"/>
      <c r="AI77" s="52"/>
      <c r="AJ77" s="52"/>
      <c r="AK77" s="52"/>
      <c r="AL77" s="52"/>
      <c r="AM77" s="52"/>
      <c r="AN77" s="52"/>
      <c r="AO77" s="52"/>
      <c r="AP77" s="52">
        <v>4</v>
      </c>
    </row>
    <row r="78" spans="1:42" x14ac:dyDescent="0.2">
      <c r="A78" s="11" t="s">
        <v>238</v>
      </c>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row>
    <row r="79" spans="1:42" x14ac:dyDescent="0.2">
      <c r="A79" s="21" t="s">
        <v>458</v>
      </c>
      <c r="B79" s="52"/>
      <c r="C79" s="52"/>
      <c r="D79" s="52"/>
      <c r="E79" s="52">
        <v>2</v>
      </c>
      <c r="F79" s="52">
        <v>2</v>
      </c>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v>4</v>
      </c>
    </row>
    <row r="80" spans="1:42" x14ac:dyDescent="0.2">
      <c r="A80" s="11" t="s">
        <v>487</v>
      </c>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row>
    <row r="81" spans="1:42" x14ac:dyDescent="0.2">
      <c r="A81" s="21" t="s">
        <v>460</v>
      </c>
      <c r="B81" s="52"/>
      <c r="C81" s="52"/>
      <c r="D81" s="52">
        <v>2</v>
      </c>
      <c r="E81" s="52">
        <v>4</v>
      </c>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v>6</v>
      </c>
    </row>
    <row r="82" spans="1:42" x14ac:dyDescent="0.2">
      <c r="A82" s="11" t="s">
        <v>237</v>
      </c>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row>
    <row r="83" spans="1:42" x14ac:dyDescent="0.2">
      <c r="A83" s="21" t="s">
        <v>137</v>
      </c>
      <c r="B83" s="52"/>
      <c r="C83" s="52"/>
      <c r="D83" s="52"/>
      <c r="E83" s="52"/>
      <c r="F83" s="52"/>
      <c r="G83" s="52"/>
      <c r="H83" s="52"/>
      <c r="I83" s="52"/>
      <c r="J83" s="52"/>
      <c r="K83" s="52"/>
      <c r="L83" s="52"/>
      <c r="M83" s="52"/>
      <c r="N83" s="52"/>
      <c r="O83" s="52"/>
      <c r="P83" s="52"/>
      <c r="Q83" s="52"/>
      <c r="R83" s="52"/>
      <c r="S83" s="52"/>
      <c r="T83" s="52"/>
      <c r="U83" s="52"/>
      <c r="V83" s="52"/>
      <c r="W83" s="52">
        <v>1</v>
      </c>
      <c r="X83" s="52">
        <v>1</v>
      </c>
      <c r="Y83" s="52"/>
      <c r="Z83" s="52"/>
      <c r="AA83" s="52"/>
      <c r="AB83" s="52"/>
      <c r="AC83" s="52"/>
      <c r="AD83" s="52"/>
      <c r="AE83" s="52"/>
      <c r="AF83" s="52"/>
      <c r="AG83" s="52"/>
      <c r="AH83" s="52"/>
      <c r="AI83" s="52"/>
      <c r="AJ83" s="52"/>
      <c r="AK83" s="52"/>
      <c r="AL83" s="52"/>
      <c r="AM83" s="52"/>
      <c r="AN83" s="52"/>
      <c r="AO83" s="52"/>
      <c r="AP83" s="52">
        <v>2</v>
      </c>
    </row>
    <row r="84" spans="1:42" x14ac:dyDescent="0.2">
      <c r="A84" s="11" t="s">
        <v>438</v>
      </c>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row>
    <row r="85" spans="1:42" x14ac:dyDescent="0.2">
      <c r="A85" s="21" t="s">
        <v>434</v>
      </c>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v>1</v>
      </c>
      <c r="AG85" s="52"/>
      <c r="AH85" s="52"/>
      <c r="AI85" s="52"/>
      <c r="AJ85" s="52"/>
      <c r="AK85" s="52"/>
      <c r="AL85" s="52"/>
      <c r="AM85" s="52"/>
      <c r="AN85" s="52"/>
      <c r="AO85" s="52"/>
      <c r="AP85" s="52">
        <v>1</v>
      </c>
    </row>
    <row r="86" spans="1:42" x14ac:dyDescent="0.2">
      <c r="A86" s="21" t="s">
        <v>437</v>
      </c>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v>1</v>
      </c>
      <c r="AG86" s="52"/>
      <c r="AH86" s="52"/>
      <c r="AI86" s="52"/>
      <c r="AJ86" s="52"/>
      <c r="AK86" s="52"/>
      <c r="AL86" s="52"/>
      <c r="AM86" s="52"/>
      <c r="AN86" s="52"/>
      <c r="AO86" s="52"/>
      <c r="AP86" s="52">
        <v>1</v>
      </c>
    </row>
    <row r="87" spans="1:42" x14ac:dyDescent="0.2">
      <c r="A87" s="11" t="s">
        <v>439</v>
      </c>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row>
    <row r="88" spans="1:42" x14ac:dyDescent="0.2">
      <c r="A88" s="21" t="s">
        <v>432</v>
      </c>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v>1</v>
      </c>
      <c r="AF88" s="52">
        <v>1</v>
      </c>
      <c r="AG88" s="52"/>
      <c r="AH88" s="52"/>
      <c r="AI88" s="52"/>
      <c r="AJ88" s="52"/>
      <c r="AK88" s="52"/>
      <c r="AL88" s="52"/>
      <c r="AM88" s="52"/>
      <c r="AN88" s="52"/>
      <c r="AO88" s="52"/>
      <c r="AP88" s="52">
        <v>2</v>
      </c>
    </row>
    <row r="89" spans="1:42" x14ac:dyDescent="0.2">
      <c r="A89" s="11" t="s">
        <v>231</v>
      </c>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row>
    <row r="90" spans="1:42" x14ac:dyDescent="0.2">
      <c r="A90" s="21" t="s">
        <v>70</v>
      </c>
      <c r="B90" s="52"/>
      <c r="C90" s="52"/>
      <c r="D90" s="52"/>
      <c r="E90" s="52"/>
      <c r="F90" s="52"/>
      <c r="G90" s="52"/>
      <c r="H90" s="52"/>
      <c r="I90" s="52">
        <v>1</v>
      </c>
      <c r="J90" s="52"/>
      <c r="K90" s="52"/>
      <c r="L90" s="52">
        <v>1</v>
      </c>
      <c r="M90" s="52">
        <v>1</v>
      </c>
      <c r="N90" s="52">
        <v>2</v>
      </c>
      <c r="O90" s="52"/>
      <c r="P90" s="52"/>
      <c r="Q90" s="52"/>
      <c r="R90" s="52"/>
      <c r="S90" s="52"/>
      <c r="T90" s="52"/>
      <c r="U90" s="52"/>
      <c r="V90" s="52"/>
      <c r="W90" s="52"/>
      <c r="X90" s="52"/>
      <c r="Y90" s="52"/>
      <c r="Z90" s="52"/>
      <c r="AA90" s="52"/>
      <c r="AB90" s="52"/>
      <c r="AC90" s="52"/>
      <c r="AD90" s="52"/>
      <c r="AE90" s="52"/>
      <c r="AF90" s="52"/>
      <c r="AG90" s="52"/>
      <c r="AH90" s="52"/>
      <c r="AI90" s="52"/>
      <c r="AJ90" s="52">
        <v>1</v>
      </c>
      <c r="AK90" s="52">
        <v>1</v>
      </c>
      <c r="AL90" s="52">
        <v>1</v>
      </c>
      <c r="AM90" s="52">
        <v>2</v>
      </c>
      <c r="AN90" s="52">
        <v>1</v>
      </c>
      <c r="AO90" s="52"/>
      <c r="AP90" s="52">
        <v>11</v>
      </c>
    </row>
    <row r="91" spans="1:42" x14ac:dyDescent="0.2">
      <c r="A91" s="11" t="s">
        <v>242</v>
      </c>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row>
    <row r="92" spans="1:42" x14ac:dyDescent="0.2">
      <c r="A92" s="21" t="s">
        <v>162</v>
      </c>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v>1</v>
      </c>
      <c r="AD92" s="52"/>
      <c r="AE92" s="52"/>
      <c r="AF92" s="52"/>
      <c r="AG92" s="52"/>
      <c r="AH92" s="52"/>
      <c r="AI92" s="52"/>
      <c r="AJ92" s="52"/>
      <c r="AK92" s="52"/>
      <c r="AL92" s="52"/>
      <c r="AM92" s="52"/>
      <c r="AN92" s="52"/>
      <c r="AO92" s="52"/>
      <c r="AP92" s="52">
        <v>1</v>
      </c>
    </row>
    <row r="93" spans="1:42" x14ac:dyDescent="0.2">
      <c r="A93" s="11" t="s">
        <v>241</v>
      </c>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row>
    <row r="94" spans="1:42" x14ac:dyDescent="0.2">
      <c r="A94" s="21" t="s">
        <v>157</v>
      </c>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v>1</v>
      </c>
      <c r="AC94" s="52"/>
      <c r="AD94" s="52"/>
      <c r="AE94" s="52"/>
      <c r="AF94" s="52"/>
      <c r="AG94" s="52"/>
      <c r="AH94" s="52"/>
      <c r="AI94" s="52"/>
      <c r="AJ94" s="52"/>
      <c r="AK94" s="52"/>
      <c r="AL94" s="52"/>
      <c r="AM94" s="52"/>
      <c r="AN94" s="52"/>
      <c r="AO94" s="52"/>
      <c r="AP94" s="52">
        <v>1</v>
      </c>
    </row>
    <row r="95" spans="1:42" x14ac:dyDescent="0.2">
      <c r="A95" s="11" t="s">
        <v>311</v>
      </c>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row>
    <row r="96" spans="1:42" x14ac:dyDescent="0.2">
      <c r="A96" s="21" t="s">
        <v>296</v>
      </c>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v>1</v>
      </c>
      <c r="AP96" s="52">
        <v>1</v>
      </c>
    </row>
    <row r="97" spans="1:42" x14ac:dyDescent="0.2">
      <c r="A97" s="21" t="s">
        <v>427</v>
      </c>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v>1</v>
      </c>
      <c r="AF97" s="52">
        <v>1</v>
      </c>
      <c r="AG97" s="52"/>
      <c r="AH97" s="52"/>
      <c r="AI97" s="52"/>
      <c r="AJ97" s="52"/>
      <c r="AK97" s="52"/>
      <c r="AL97" s="52"/>
      <c r="AM97" s="52"/>
      <c r="AN97" s="52"/>
      <c r="AO97" s="52"/>
      <c r="AP97" s="52">
        <v>2</v>
      </c>
    </row>
    <row r="98" spans="1:42" x14ac:dyDescent="0.2">
      <c r="A98" s="11" t="s">
        <v>225</v>
      </c>
      <c r="B98" s="52">
        <v>1</v>
      </c>
      <c r="C98" s="52">
        <v>1</v>
      </c>
      <c r="D98" s="52">
        <v>2</v>
      </c>
      <c r="E98" s="52">
        <v>11</v>
      </c>
      <c r="F98" s="52">
        <v>2</v>
      </c>
      <c r="G98" s="52">
        <v>2</v>
      </c>
      <c r="H98" s="52">
        <v>1</v>
      </c>
      <c r="I98" s="52">
        <v>1</v>
      </c>
      <c r="J98" s="52">
        <v>1</v>
      </c>
      <c r="K98" s="52">
        <v>6</v>
      </c>
      <c r="L98" s="52">
        <v>2</v>
      </c>
      <c r="M98" s="52">
        <v>2</v>
      </c>
      <c r="N98" s="52">
        <v>2</v>
      </c>
      <c r="O98" s="52">
        <v>2</v>
      </c>
      <c r="P98" s="52">
        <v>1</v>
      </c>
      <c r="Q98" s="52">
        <v>2</v>
      </c>
      <c r="R98" s="52">
        <v>3</v>
      </c>
      <c r="S98" s="52">
        <v>1</v>
      </c>
      <c r="T98" s="52">
        <v>2</v>
      </c>
      <c r="U98" s="52">
        <v>2</v>
      </c>
      <c r="V98" s="52">
        <v>2</v>
      </c>
      <c r="W98" s="52">
        <v>1</v>
      </c>
      <c r="X98" s="52">
        <v>1</v>
      </c>
      <c r="Y98" s="52">
        <v>1</v>
      </c>
      <c r="Z98" s="52">
        <v>3</v>
      </c>
      <c r="AA98" s="52">
        <v>3</v>
      </c>
      <c r="AB98" s="52">
        <v>1</v>
      </c>
      <c r="AC98" s="52">
        <v>1</v>
      </c>
      <c r="AD98" s="52">
        <v>15</v>
      </c>
      <c r="AE98" s="52">
        <v>5</v>
      </c>
      <c r="AF98" s="52">
        <v>19</v>
      </c>
      <c r="AG98" s="52">
        <v>38</v>
      </c>
      <c r="AH98" s="52">
        <v>2</v>
      </c>
      <c r="AI98" s="52">
        <v>29</v>
      </c>
      <c r="AJ98" s="52">
        <v>42</v>
      </c>
      <c r="AK98" s="52">
        <v>42</v>
      </c>
      <c r="AL98" s="52">
        <v>42</v>
      </c>
      <c r="AM98" s="52">
        <v>84</v>
      </c>
      <c r="AN98" s="52">
        <v>42</v>
      </c>
      <c r="AO98" s="52">
        <v>1</v>
      </c>
      <c r="AP98" s="52">
        <v>421</v>
      </c>
    </row>
  </sheetData>
  <pageMargins left="0.7" right="0.7" top="0.75" bottom="0.75" header="0.3" footer="0.3"/>
  <pageSetup orientation="portrait" horizontalDpi="4294967293" verticalDpi="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142C-FA9B-4FE5-9B36-006EEC178EC8}">
  <dimension ref="A2:C6"/>
  <sheetViews>
    <sheetView workbookViewId="0">
      <selection activeCell="O11" sqref="O11"/>
    </sheetView>
  </sheetViews>
  <sheetFormatPr baseColWidth="10" defaultColWidth="8.83203125" defaultRowHeight="15" x14ac:dyDescent="0.2"/>
  <cols>
    <col min="1" max="1" width="25.33203125" bestFit="1" customWidth="1"/>
    <col min="3" max="3" width="10" customWidth="1"/>
  </cols>
  <sheetData>
    <row r="2" spans="1:3" x14ac:dyDescent="0.2">
      <c r="A2" t="s">
        <v>466</v>
      </c>
      <c r="B2" t="s">
        <v>75</v>
      </c>
      <c r="C2" t="s">
        <v>167</v>
      </c>
    </row>
    <row r="3" spans="1:3" x14ac:dyDescent="0.2">
      <c r="A3" t="s">
        <v>468</v>
      </c>
      <c r="B3" t="s">
        <v>467</v>
      </c>
      <c r="C3" t="s">
        <v>469</v>
      </c>
    </row>
    <row r="4" spans="1:3" x14ac:dyDescent="0.2">
      <c r="A4" t="s">
        <v>470</v>
      </c>
      <c r="C4" t="s">
        <v>294</v>
      </c>
    </row>
    <row r="5" spans="1:3" x14ac:dyDescent="0.2">
      <c r="A5" t="s">
        <v>471</v>
      </c>
      <c r="C5" t="s">
        <v>472</v>
      </c>
    </row>
    <row r="6" spans="1:3" x14ac:dyDescent="0.2">
      <c r="A6" t="s">
        <v>473</v>
      </c>
      <c r="C6" t="s">
        <v>299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13</vt:i4>
      </vt:variant>
    </vt:vector>
  </HeadingPairs>
  <TitlesOfParts>
    <vt:vector size="22" baseType="lpstr">
      <vt:lpstr>Instructions</vt:lpstr>
      <vt:lpstr>SKUs</vt:lpstr>
      <vt:lpstr>Feature Compatibility</vt:lpstr>
      <vt:lpstr>Questionnaire</vt:lpstr>
      <vt:lpstr>New Products-Features Proposal</vt:lpstr>
      <vt:lpstr>Sheet1</vt:lpstr>
      <vt:lpstr>Data</vt:lpstr>
      <vt:lpstr>Pivot 1</vt:lpstr>
      <vt:lpstr>Expected future product types</vt:lpstr>
      <vt:lpstr>Category_list</vt:lpstr>
      <vt:lpstr>filter_start</vt:lpstr>
      <vt:lpstr>filtered_types</vt:lpstr>
      <vt:lpstr>Gypsum_Board</vt:lpstr>
      <vt:lpstr>num_answers</vt:lpstr>
      <vt:lpstr>num_linkages</vt:lpstr>
      <vt:lpstr>num_products</vt:lpstr>
      <vt:lpstr>num_questions</vt:lpstr>
      <vt:lpstr>Product_list</vt:lpstr>
      <vt:lpstr>Question_answers</vt:lpstr>
      <vt:lpstr>question_topics</vt:lpstr>
      <vt:lpstr>TheCategory</vt:lpstr>
      <vt:lpstr>TheProduct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S</dc:creator>
  <cp:lastModifiedBy>Microsoft Office User</cp:lastModifiedBy>
  <dcterms:created xsi:type="dcterms:W3CDTF">2022-06-24T19:41:09Z</dcterms:created>
  <dcterms:modified xsi:type="dcterms:W3CDTF">2022-10-21T03:51:46Z</dcterms:modified>
</cp:coreProperties>
</file>