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xtelinc-my.sharepoint.com/personal/nandithad_voxtel-llc_com/Documents/Desktop/APD-damage/calibration/"/>
    </mc:Choice>
  </mc:AlternateContent>
  <xr:revisionPtr revIDLastSave="1728" documentId="8_{B3038ECB-C5BE-4DDB-A629-BE1C5F072E91}" xr6:coauthVersionLast="47" xr6:coauthVersionMax="47" xr10:uidLastSave="{E53F8CAC-CB0F-406B-9334-109F5E6F9131}"/>
  <bookViews>
    <workbookView xWindow="0" yWindow="855" windowWidth="19200" windowHeight="13905" firstSheet="3" activeTab="3" xr2:uid="{49E6E715-BC62-4F29-8118-D0288F21C2A5}"/>
  </bookViews>
  <sheets>
    <sheet name="Cybel" sheetId="1" r:id="rId1"/>
    <sheet name="diffuser + focus" sheetId="4" r:id="rId2"/>
    <sheet name="beamwidth" sheetId="9" r:id="rId3"/>
    <sheet name="Power" sheetId="2" r:id="rId4"/>
    <sheet name="APD-#1" sheetId="3" r:id="rId5"/>
    <sheet name="APD-#2" sheetId="5" r:id="rId6"/>
    <sheet name="APD-#3" sheetId="6" r:id="rId7"/>
    <sheet name="APD-#4" sheetId="7" r:id="rId8"/>
    <sheet name="APD-#5" sheetId="10" r:id="rId9"/>
    <sheet name="APD-#6" sheetId="11" r:id="rId10"/>
    <sheet name="APD-#7" sheetId="12" r:id="rId11"/>
    <sheet name="DamageAnalysis" sheetId="8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" l="1"/>
  <c r="B6" i="1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J135" i="2"/>
  <c r="I135" i="2"/>
  <c r="J136" i="2"/>
  <c r="I136" i="2"/>
  <c r="J134" i="2"/>
  <c r="I134" i="2"/>
  <c r="B5" i="10"/>
  <c r="B72" i="9"/>
  <c r="B66" i="9"/>
  <c r="B64" i="9"/>
  <c r="B62" i="9"/>
  <c r="D6" i="9"/>
  <c r="B8" i="9"/>
  <c r="B313" i="4"/>
  <c r="B314" i="4"/>
  <c r="B315" i="4"/>
  <c r="B316" i="4"/>
  <c r="B317" i="4"/>
  <c r="B318" i="4"/>
  <c r="B319" i="4"/>
  <c r="B312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270" i="4"/>
  <c r="J120" i="2"/>
  <c r="I120" i="2"/>
  <c r="I130" i="2"/>
  <c r="J130" i="2" s="1"/>
  <c r="I129" i="2"/>
  <c r="J129" i="2" s="1"/>
  <c r="I128" i="2"/>
  <c r="J128" i="2" s="1"/>
  <c r="I127" i="2"/>
  <c r="J127" i="2" s="1"/>
  <c r="I125" i="2"/>
  <c r="J125" i="2" s="1"/>
  <c r="I124" i="2"/>
  <c r="J124" i="2" s="1"/>
  <c r="I121" i="2"/>
  <c r="J121" i="2" s="1"/>
  <c r="B6" i="7"/>
  <c r="I119" i="2"/>
  <c r="J119" i="2" s="1"/>
  <c r="B6" i="6"/>
  <c r="F34" i="5"/>
  <c r="B6" i="5"/>
  <c r="I108" i="2"/>
  <c r="J108" i="2" s="1"/>
  <c r="H112" i="2"/>
  <c r="I112" i="2" s="1"/>
  <c r="J112" i="2" s="1"/>
  <c r="N113" i="2"/>
  <c r="M113" i="2"/>
  <c r="H114" i="2" s="1"/>
  <c r="I114" i="2" s="1"/>
  <c r="J114" i="2" s="1"/>
  <c r="I111" i="2"/>
  <c r="J111" i="2" s="1"/>
  <c r="I110" i="2"/>
  <c r="J110" i="2" s="1"/>
  <c r="I107" i="2"/>
  <c r="J107" i="2" s="1"/>
  <c r="I106" i="2"/>
  <c r="J106" i="2" s="1"/>
  <c r="I104" i="2"/>
  <c r="J104" i="2" s="1"/>
  <c r="I103" i="2"/>
  <c r="J103" i="2" s="1"/>
  <c r="I98" i="2"/>
  <c r="J98" i="2" s="1"/>
  <c r="I97" i="2"/>
  <c r="J97" i="2" s="1"/>
  <c r="I96" i="2"/>
  <c r="J96" i="2" s="1"/>
  <c r="I95" i="2"/>
  <c r="J95" i="2" s="1"/>
  <c r="B153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C4" i="4"/>
  <c r="C6" i="4" s="1"/>
  <c r="I32" i="2"/>
  <c r="I33" i="2"/>
  <c r="J33" i="2" s="1"/>
  <c r="I34" i="2"/>
  <c r="J34" i="2" s="1"/>
  <c r="I35" i="2"/>
  <c r="J35" i="2" s="1"/>
  <c r="J32" i="2"/>
  <c r="R27" i="3"/>
  <c r="G18" i="3"/>
  <c r="G17" i="3"/>
  <c r="G16" i="3"/>
  <c r="G15" i="3"/>
  <c r="G13" i="3"/>
  <c r="G11" i="3"/>
  <c r="I36" i="2"/>
  <c r="J36" i="2" s="1"/>
  <c r="E27" i="3"/>
  <c r="E26" i="3"/>
  <c r="E24" i="3"/>
  <c r="E22" i="3"/>
  <c r="E21" i="3"/>
  <c r="E17" i="3"/>
  <c r="E15" i="3"/>
  <c r="E16" i="3" s="1"/>
  <c r="E18" i="3" s="1"/>
  <c r="E13" i="3"/>
  <c r="C7" i="3"/>
  <c r="I31" i="2"/>
  <c r="J31" i="2" s="1"/>
  <c r="I57" i="2"/>
  <c r="J57" i="2" s="1"/>
  <c r="I55" i="2"/>
  <c r="J55" i="2" s="1"/>
  <c r="I53" i="2"/>
  <c r="J53" i="2" s="1"/>
  <c r="I51" i="2"/>
  <c r="J51" i="2" s="1"/>
  <c r="I49" i="2"/>
  <c r="J49" i="2" s="1"/>
  <c r="I47" i="2"/>
  <c r="J47" i="2" s="1"/>
  <c r="I45" i="2"/>
  <c r="J45" i="2" s="1"/>
  <c r="I44" i="2"/>
  <c r="J44" i="2" s="1"/>
  <c r="I43" i="2"/>
  <c r="J43" i="2" s="1"/>
  <c r="I42" i="2"/>
  <c r="J42" i="2" s="1"/>
  <c r="I29" i="2"/>
  <c r="J29" i="2" s="1"/>
  <c r="I27" i="2"/>
  <c r="J27" i="2" s="1"/>
  <c r="I28" i="2"/>
  <c r="J28" i="2" s="1"/>
  <c r="I24" i="2"/>
  <c r="J24" i="2" s="1"/>
  <c r="I23" i="2"/>
  <c r="J23" i="2" s="1"/>
  <c r="I20" i="2"/>
  <c r="J20" i="2" s="1"/>
  <c r="I19" i="2"/>
  <c r="J19" i="2" s="1"/>
  <c r="I16" i="2"/>
  <c r="J16" i="2" s="1"/>
  <c r="I15" i="2"/>
  <c r="J15" i="2" s="1"/>
  <c r="I14" i="2"/>
  <c r="J14" i="2" s="1"/>
  <c r="I12" i="2"/>
  <c r="J12" i="2" s="1"/>
  <c r="I11" i="2"/>
  <c r="J11" i="2" s="1"/>
  <c r="I6" i="2"/>
  <c r="J6" i="2" s="1"/>
  <c r="I7" i="2"/>
  <c r="J7" i="2" s="1"/>
  <c r="I5" i="2"/>
  <c r="J5" i="2" s="1"/>
  <c r="L2" i="2"/>
  <c r="H113" i="2" l="1"/>
  <c r="I113" i="2" s="1"/>
  <c r="J113" i="2" s="1"/>
</calcChain>
</file>

<file path=xl/sharedStrings.xml><?xml version="1.0" encoding="utf-8"?>
<sst xmlns="http://schemas.openxmlformats.org/spreadsheetml/2006/main" count="181" uniqueCount="122">
  <si>
    <t>PRF setting</t>
  </si>
  <si>
    <t>Actual PRF (KhZ)</t>
  </si>
  <si>
    <t>Setting</t>
  </si>
  <si>
    <t>Pulse width (ns)</t>
  </si>
  <si>
    <t>Find the settings for the current, Hwplate, ND1, ND2 and pulse width to keep the same average power and peak power over different PRF ranges</t>
  </si>
  <si>
    <t>ND1</t>
  </si>
  <si>
    <t>ND2</t>
  </si>
  <si>
    <t>Current (A)</t>
  </si>
  <si>
    <t>Hwplate (deg)</t>
  </si>
  <si>
    <t>PRF (Khz)</t>
  </si>
  <si>
    <t>Peak Power density (W/cm2)</t>
  </si>
  <si>
    <t>Optical power on appeture (W)</t>
  </si>
  <si>
    <t>Same average Power density  W/cm2</t>
  </si>
  <si>
    <t>start</t>
  </si>
  <si>
    <t>The power does not scale with the PRF.</t>
  </si>
  <si>
    <t>A</t>
  </si>
  <si>
    <t>IV_100KHz_5ns_2A_HW3_ND0</t>
  </si>
  <si>
    <t>IV_100KHz_5ns_1A_HW3_ND0</t>
  </si>
  <si>
    <t>Just appeture - No device</t>
  </si>
  <si>
    <t>dark</t>
  </si>
  <si>
    <t>This is the power setting we will use</t>
  </si>
  <si>
    <t>Repeating above with angle set to 15 degrees and using power given in line 45</t>
  </si>
  <si>
    <t>Notes:</t>
  </si>
  <si>
    <t>Reapting above with angle set to 45 degrees and using power given inline 44</t>
  </si>
  <si>
    <t>Repeating above with higher bias and current limit set to 3mA.</t>
  </si>
  <si>
    <t xml:space="preserve"> </t>
  </si>
  <si>
    <t>Gain of APD</t>
  </si>
  <si>
    <t>M</t>
  </si>
  <si>
    <t>(1- V/Vbr)^-n</t>
  </si>
  <si>
    <t>V</t>
  </si>
  <si>
    <t>Vbr</t>
  </si>
  <si>
    <t>n</t>
  </si>
  <si>
    <t>At 1000 PRF, 42V bias current from APD</t>
  </si>
  <si>
    <t>Gain</t>
  </si>
  <si>
    <t>generated current</t>
  </si>
  <si>
    <t>QE</t>
  </si>
  <si>
    <t>R</t>
  </si>
  <si>
    <t>incident power</t>
  </si>
  <si>
    <t>W</t>
  </si>
  <si>
    <t>area</t>
  </si>
  <si>
    <t>cm2</t>
  </si>
  <si>
    <t>W/cm2</t>
  </si>
  <si>
    <t>incident power density on APD</t>
  </si>
  <si>
    <t>1000 PRF, 3A laser, no attenu</t>
  </si>
  <si>
    <t>Power density measured</t>
  </si>
  <si>
    <t>appeture</t>
  </si>
  <si>
    <t>mm</t>
  </si>
  <si>
    <t>Difference</t>
  </si>
  <si>
    <t>Micrometer scale</t>
  </si>
  <si>
    <t>4 units = 2.5 mm</t>
  </si>
  <si>
    <t>1 unit</t>
  </si>
  <si>
    <t>um</t>
  </si>
  <si>
    <t>scale in um</t>
  </si>
  <si>
    <t>1 scale in um</t>
  </si>
  <si>
    <t>Finding the beamwidth</t>
  </si>
  <si>
    <t>(1 gradiant = 0.625 mm)</t>
  </si>
  <si>
    <t>I um gradiant</t>
  </si>
  <si>
    <t>power (uw)</t>
  </si>
  <si>
    <t>unit</t>
  </si>
  <si>
    <t>12/12/21 Beamwidth with diffuser</t>
  </si>
  <si>
    <t>Power(uw)</t>
  </si>
  <si>
    <t>Average</t>
  </si>
  <si>
    <t>Beam width</t>
  </si>
  <si>
    <t>pRF</t>
  </si>
  <si>
    <t>Width</t>
  </si>
  <si>
    <t>I(A)</t>
  </si>
  <si>
    <t>Peak (kW/cm2)</t>
  </si>
  <si>
    <t>ND-pos-2</t>
  </si>
  <si>
    <t>pos3</t>
  </si>
  <si>
    <t>Date</t>
  </si>
  <si>
    <t>12/13/2021 optical power setting with diffuser (APD- #2 test)</t>
  </si>
  <si>
    <t>Sweep IV to M=10, with peak power under 3.5 kW/cm2 @ 10 KHz - no damage, current limit 1 mA</t>
  </si>
  <si>
    <t>1000 KHz peak was hit at 38 V</t>
  </si>
  <si>
    <t>4.7 mA @ 1000 PRF, 3A</t>
  </si>
  <si>
    <t>APD died at 1000 PRF @ 3.2 A with current limit set to 10 mA</t>
  </si>
  <si>
    <t>0.3 kW/cm2</t>
  </si>
  <si>
    <t xml:space="preserve"> APD-#3 test</t>
  </si>
  <si>
    <t>kW/cm2</t>
  </si>
  <si>
    <t>12/27/21 Optical power setting with diffuser</t>
  </si>
  <si>
    <t>2A no damage 10,100,1000 PRF</t>
  </si>
  <si>
    <t>M=10, up to 2.4A no damage 1000 KHz</t>
  </si>
  <si>
    <t>M=10 up to 3 A no damage 1000 KHz</t>
  </si>
  <si>
    <t>All measurements at 5 mA limit</t>
  </si>
  <si>
    <t>M=10 up to 3.4 A initial run showed no damage, but second run with a higher limit shows damage</t>
  </si>
  <si>
    <t>So, at 0.3 kW/cm2 @ 1000 PRF the device has again died</t>
  </si>
  <si>
    <t xml:space="preserve">Died when exposed to 3A @ 1000 MHz 4ns </t>
  </si>
  <si>
    <t>Sample</t>
  </si>
  <si>
    <t>PRF</t>
  </si>
  <si>
    <t>Highest Peak Power density (kW/cm2)</t>
  </si>
  <si>
    <t>Damage</t>
  </si>
  <si>
    <t>3A-45-deg-10mA-limit-no-damage</t>
  </si>
  <si>
    <t>PRF (KHz)</t>
  </si>
  <si>
    <t>KW/cm2</t>
  </si>
  <si>
    <t>Y</t>
  </si>
  <si>
    <t>mW</t>
  </si>
  <si>
    <t>Gaussian fit</t>
  </si>
  <si>
    <t>I</t>
  </si>
  <si>
    <t>B</t>
  </si>
  <si>
    <t>offset</t>
  </si>
  <si>
    <t>Peak</t>
  </si>
  <si>
    <t>uW</t>
  </si>
  <si>
    <t>No diffuser</t>
  </si>
  <si>
    <t>2*P/(pi*W^2)</t>
  </si>
  <si>
    <t>Total average power</t>
  </si>
  <si>
    <t>Io (peak amplitude)</t>
  </si>
  <si>
    <t>With diffuser</t>
  </si>
  <si>
    <t>Power</t>
  </si>
  <si>
    <t>Peak power density</t>
  </si>
  <si>
    <t>Power density at r = 100-um</t>
  </si>
  <si>
    <t>Amplitude  at r = 100-um</t>
  </si>
  <si>
    <t>Average Power density</t>
  </si>
  <si>
    <t>Pulse power</t>
  </si>
  <si>
    <t>KHz</t>
  </si>
  <si>
    <t>Pulse width</t>
  </si>
  <si>
    <t>ns</t>
  </si>
  <si>
    <t>No damage till 2.8 A for all PRF</t>
  </si>
  <si>
    <t>No damage at 100 KHz for up to 3.4 A</t>
  </si>
  <si>
    <t>Device was damaged at 1000 KHz at 3.4 A current</t>
  </si>
  <si>
    <t xml:space="preserve">50 mA limit hit at 3.6A current  </t>
  </si>
  <si>
    <t>20 kW/cm2</t>
  </si>
  <si>
    <t xml:space="preserve">Test at 10 KHz PRF from 2A - 4 A laser at 50 mA </t>
  </si>
  <si>
    <t>Already damaged at 3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</si>
</sst>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0" fontId="1" fillId="0" borderId="0" xfId="0" applyFont="1"/>
    <xf numFmtId="11" fontId="1" fillId="0" borderId="0" xfId="0" applyNumberFormat="1" applyFont="1"/>
    <xf numFmtId="11" fontId="1" fillId="2" borderId="0" xfId="0" applyNumberFormat="1" applyFont="1" applyFill="1"/>
    <xf numFmtId="2" fontId="1" fillId="0" borderId="0" xfId="0" applyNumberFormat="1" applyFont="1"/>
    <xf numFmtId="0" fontId="1" fillId="2" borderId="0" xfId="0" applyFont="1" applyFill="1"/>
    <xf numFmtId="14" fontId="0" fillId="0" borderId="0" xfId="0" applyNumberFormat="1"/>
    <xf numFmtId="0" fontId="2" fillId="0" borderId="0" xfId="0" applyFont="1" applyAlignment="1">
      <alignment textRotation="90"/>
    </xf>
    <xf numFmtId="2" fontId="2" fillId="0" borderId="0" xfId="0" applyNumberFormat="1" applyFont="1" applyAlignment="1">
      <alignment textRotation="90"/>
    </xf>
    <xf numFmtId="0" fontId="0" fillId="4" borderId="0" xfId="0" applyFill="1"/>
    <xf numFmtId="11" fontId="0" fillId="4" borderId="0" xfId="0" applyNumberFormat="1" applyFill="1"/>
    <xf numFmtId="11" fontId="1" fillId="4" borderId="0" xfId="0" applyNumberFormat="1" applyFont="1" applyFill="1"/>
    <xf numFmtId="2" fontId="1" fillId="4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3" fillId="3" borderId="0" xfId="1"/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0" xfId="0" applyAlignment="1"/>
    <xf numFmtId="14" fontId="2" fillId="0" borderId="0" xfId="0" applyNumberFormat="1" applyFont="1"/>
    <xf numFmtId="0" fontId="0" fillId="2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172</xdr:row>
      <xdr:rowOff>85725</xdr:rowOff>
    </xdr:from>
    <xdr:to>
      <xdr:col>12</xdr:col>
      <xdr:colOff>114300</xdr:colOff>
      <xdr:row>190</xdr:row>
      <xdr:rowOff>180131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F5DBB-9214-497D-9BA4-7B32CC5C5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32851725"/>
          <a:ext cx="4895850" cy="35234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9</xdr:col>
      <xdr:colOff>495345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BD3C34-CCDC-4981-84A2-84830B38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81000"/>
          <a:ext cx="2324145" cy="1762125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1</xdr:row>
      <xdr:rowOff>180975</xdr:rowOff>
    </xdr:from>
    <xdr:to>
      <xdr:col>18</xdr:col>
      <xdr:colOff>456544</xdr:colOff>
      <xdr:row>22</xdr:row>
      <xdr:rowOff>132856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271C07-7431-461B-86F8-4B3BE836D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371475"/>
          <a:ext cx="5247619" cy="3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25</xdr:row>
      <xdr:rowOff>19051</xdr:rowOff>
    </xdr:from>
    <xdr:to>
      <xdr:col>12</xdr:col>
      <xdr:colOff>552450</xdr:colOff>
      <xdr:row>42</xdr:row>
      <xdr:rowOff>86121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251D74-8B4B-4D42-AE99-D638A8F11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7575" y="4781551"/>
          <a:ext cx="4410075" cy="3305570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43</xdr:row>
      <xdr:rowOff>57150</xdr:rowOff>
    </xdr:from>
    <xdr:to>
      <xdr:col>14</xdr:col>
      <xdr:colOff>399382</xdr:colOff>
      <xdr:row>64</xdr:row>
      <xdr:rowOff>28079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30F342-4956-4EB8-9A1E-8E554373C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90925" y="8248650"/>
          <a:ext cx="5342857" cy="39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</xdr:row>
      <xdr:rowOff>133350</xdr:rowOff>
    </xdr:from>
    <xdr:to>
      <xdr:col>15</xdr:col>
      <xdr:colOff>447034</xdr:colOff>
      <xdr:row>22</xdr:row>
      <xdr:rowOff>47136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8B3163-DEB8-4D63-93D2-F50DF2F69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323850"/>
          <a:ext cx="5123809" cy="39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22</xdr:row>
      <xdr:rowOff>47625</xdr:rowOff>
    </xdr:from>
    <xdr:to>
      <xdr:col>14</xdr:col>
      <xdr:colOff>561248</xdr:colOff>
      <xdr:row>37</xdr:row>
      <xdr:rowOff>189958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BBD86-DDA8-42BF-A22D-98630F3A7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5" y="4238625"/>
          <a:ext cx="4028348" cy="2999833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247650</xdr:colOff>
      <xdr:row>39</xdr:row>
      <xdr:rowOff>85445</xdr:rowOff>
    </xdr:from>
    <xdr:to>
      <xdr:col>14</xdr:col>
      <xdr:colOff>294546</xdr:colOff>
      <xdr:row>53</xdr:row>
      <xdr:rowOff>142339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A273D3-6798-4C3E-B447-2D90AD21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5075" y="7514945"/>
          <a:ext cx="3704496" cy="272389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56</xdr:row>
      <xdr:rowOff>76200</xdr:rowOff>
    </xdr:from>
    <xdr:to>
      <xdr:col>14</xdr:col>
      <xdr:colOff>542925</xdr:colOff>
      <xdr:row>73</xdr:row>
      <xdr:rowOff>18927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4ECC63-240D-4DAD-AA9A-8652E589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5525" y="10744200"/>
          <a:ext cx="4162425" cy="3181227"/>
        </a:xfrm>
        <a:prstGeom prst="rect">
          <a:avLst/>
        </a:prstGeom>
      </xdr:spPr>
    </xdr:pic>
    <xdr:clientData/>
  </xdr:twoCellAnchor>
  <xdr:twoCellAnchor editAs="oneCell">
    <xdr:from>
      <xdr:col>7</xdr:col>
      <xdr:colOff>498962</xdr:colOff>
      <xdr:row>74</xdr:row>
      <xdr:rowOff>123825</xdr:rowOff>
    </xdr:from>
    <xdr:to>
      <xdr:col>14</xdr:col>
      <xdr:colOff>532663</xdr:colOff>
      <xdr:row>91</xdr:row>
      <xdr:rowOff>142318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9D3830-4C95-4EB0-91A6-463BF11F8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6787" y="14220825"/>
          <a:ext cx="4300901" cy="3256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481965</xdr:colOff>
      <xdr:row>58</xdr:row>
      <xdr:rowOff>142875</xdr:rowOff>
    </xdr:from>
    <xdr:to>
      <xdr:col>17</xdr:col>
      <xdr:colOff>314325</xdr:colOff>
      <xdr:row>65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6BE523-63B1-4635-A5F0-FE9046DAE6C9}"/>
            </a:ext>
          </a:extLst>
        </xdr:cNvPr>
        <xdr:cNvSpPr txBox="1"/>
      </xdr:nvSpPr>
      <xdr:spPr>
        <a:xfrm>
          <a:off x="5673090" y="12706350"/>
          <a:ext cx="5833110" cy="1253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device hit current</a:t>
          </a:r>
          <a:r>
            <a:rPr lang="en-US" sz="1100" baseline="0"/>
            <a:t> limit of </a:t>
          </a:r>
          <a:r>
            <a:rPr lang="en-US" sz="1100" b="1" baseline="0">
              <a:solidFill>
                <a:srgbClr val="FF0000"/>
              </a:solidFill>
            </a:rPr>
            <a:t>100uA </a:t>
          </a:r>
          <a:r>
            <a:rPr lang="en-US" sz="1100" baseline="0"/>
            <a:t>at 39 V with the HW plate at 15 and laser current at 3A</a:t>
          </a: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At PRF of 500 the limited reached at 30 V.</a:t>
          </a:r>
        </a:p>
        <a:p>
          <a:endParaRPr lang="en-US" sz="1100" baseline="0">
            <a:solidFill>
              <a:srgbClr val="FF0000"/>
            </a:solidFill>
          </a:endParaRPr>
        </a:p>
        <a:p>
          <a:r>
            <a:rPr lang="en-US" sz="1100" baseline="0">
              <a:solidFill>
                <a:srgbClr val="FF0000"/>
              </a:solidFill>
            </a:rPr>
            <a:t>At PRF of 1000 the limited reached at 28 V.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859155</xdr:colOff>
      <xdr:row>74</xdr:row>
      <xdr:rowOff>66675</xdr:rowOff>
    </xdr:from>
    <xdr:to>
      <xdr:col>13</xdr:col>
      <xdr:colOff>493395</xdr:colOff>
      <xdr:row>83</xdr:row>
      <xdr:rowOff>55245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5D544C-B6FA-47A9-A050-A736884AFA9C}"/>
            </a:ext>
          </a:extLst>
        </xdr:cNvPr>
        <xdr:cNvSpPr txBox="1"/>
      </xdr:nvSpPr>
      <xdr:spPr>
        <a:xfrm>
          <a:off x="4459605" y="15525750"/>
          <a:ext cx="4825365" cy="1617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 diffuser in after</a:t>
          </a:r>
          <a:r>
            <a:rPr lang="en-US" sz="1100" baseline="0"/>
            <a:t> a focusing optics</a:t>
          </a:r>
        </a:p>
        <a:p>
          <a:endParaRPr lang="en-US" sz="1100" baseline="0"/>
        </a:p>
        <a:p>
          <a:r>
            <a:rPr lang="en-US" sz="1100" baseline="0"/>
            <a:t>power saturated at I = 4.</a:t>
          </a:r>
        </a:p>
        <a:p>
          <a:endParaRPr lang="en-US" sz="1100" baseline="0"/>
        </a:p>
        <a:p>
          <a:r>
            <a:rPr lang="en-US" sz="1100" baseline="0"/>
            <a:t>checked with ND = 2 filter, the power is 48 mW @1000 PRF at I = 4</a:t>
          </a:r>
        </a:p>
      </xdr:txBody>
    </xdr:sp>
    <xdr:clientData/>
  </xdr:twoCellAnchor>
  <xdr:twoCellAnchor editAs="oneCell">
    <xdr:from>
      <xdr:col>0</xdr:col>
      <xdr:colOff>281940</xdr:colOff>
      <xdr:row>74</xdr:row>
      <xdr:rowOff>133350</xdr:rowOff>
    </xdr:from>
    <xdr:to>
      <xdr:col>5</xdr:col>
      <xdr:colOff>649605</xdr:colOff>
      <xdr:row>91</xdr:row>
      <xdr:rowOff>152094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E4AEDB-995B-4281-AADA-6323A1BAC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" y="15592425"/>
          <a:ext cx="3968115" cy="3095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3</xdr:row>
      <xdr:rowOff>47625</xdr:rowOff>
    </xdr:from>
    <xdr:to>
      <xdr:col>19</xdr:col>
      <xdr:colOff>359396</xdr:colOff>
      <xdr:row>25</xdr:row>
      <xdr:rowOff>3318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89EFE8-87F7-4983-93DF-658DEC59F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5" y="590550"/>
          <a:ext cx="5198096" cy="393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27</xdr:row>
      <xdr:rowOff>152400</xdr:rowOff>
    </xdr:from>
    <xdr:to>
      <xdr:col>18</xdr:col>
      <xdr:colOff>314325</xdr:colOff>
      <xdr:row>45</xdr:row>
      <xdr:rowOff>161925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731A6D2B-068C-4D44-B401-32826DC54D51}"/>
            </a:ext>
            <a:ext uri="{147F2762-F138-4A5C-976F-8EAC2B608ADB}">
              <a16:predDERef xmlns:a16="http://schemas.microsoft.com/office/drawing/2014/main" pred="{4189EFE8-87F7-4983-93DF-658DEC59F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4350" y="5295900"/>
          <a:ext cx="4572000" cy="3438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281940</xdr:colOff>
      <xdr:row>0</xdr:row>
      <xdr:rowOff>91440</xdr:rowOff>
    </xdr:from>
    <xdr:to>
      <xdr:col>7</xdr:col>
      <xdr:colOff>1221105</xdr:colOff>
      <xdr:row>12</xdr:row>
      <xdr:rowOff>17947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BF83AB-37EB-4B1E-9E06-4A0519DEF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640" y="91440"/>
          <a:ext cx="2767965" cy="2107732"/>
        </a:xfrm>
        <a:prstGeom prst="rect">
          <a:avLst/>
        </a:prstGeom>
      </xdr:spPr>
    </xdr:pic>
    <xdr:clientData/>
  </xdr:twoCellAnchor>
  <xdr:twoCellAnchor editAs="oneCell">
    <xdr:from>
      <xdr:col>7</xdr:col>
      <xdr:colOff>416751</xdr:colOff>
      <xdr:row>16</xdr:row>
      <xdr:rowOff>135255</xdr:rowOff>
    </xdr:from>
    <xdr:to>
      <xdr:col>10</xdr:col>
      <xdr:colOff>439392</xdr:colOff>
      <xdr:row>30</xdr:row>
      <xdr:rowOff>56658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F7FAD6-5870-459B-BDB0-2B10BBBB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8251" y="3030855"/>
          <a:ext cx="3318291" cy="2458863"/>
        </a:xfrm>
        <a:prstGeom prst="rect">
          <a:avLst/>
        </a:prstGeom>
      </xdr:spPr>
    </xdr:pic>
    <xdr:clientData/>
  </xdr:twoCellAnchor>
  <xdr:twoCellAnchor editAs="oneCell">
    <xdr:from>
      <xdr:col>7</xdr:col>
      <xdr:colOff>95058</xdr:colOff>
      <xdr:row>32</xdr:row>
      <xdr:rowOff>87630</xdr:rowOff>
    </xdr:from>
    <xdr:to>
      <xdr:col>11</xdr:col>
      <xdr:colOff>398144</xdr:colOff>
      <xdr:row>50</xdr:row>
      <xdr:rowOff>7004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AE521A-62C6-43B8-99A8-1A7695FDF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558" y="5878830"/>
          <a:ext cx="4217861" cy="31769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0</xdr:row>
      <xdr:rowOff>43815</xdr:rowOff>
    </xdr:from>
    <xdr:to>
      <xdr:col>17</xdr:col>
      <xdr:colOff>8896</xdr:colOff>
      <xdr:row>22</xdr:row>
      <xdr:rowOff>47126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B1C325-1F3E-42DB-9391-1ED6386E2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43815"/>
          <a:ext cx="5028571" cy="39847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171451</xdr:rowOff>
    </xdr:from>
    <xdr:to>
      <xdr:col>9</xdr:col>
      <xdr:colOff>94700</xdr:colOff>
      <xdr:row>15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A9A513-3FAC-43FB-998C-B8DCC69B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71451"/>
          <a:ext cx="3666575" cy="2819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0</xdr:row>
      <xdr:rowOff>171450</xdr:rowOff>
    </xdr:from>
    <xdr:to>
      <xdr:col>15</xdr:col>
      <xdr:colOff>238125</xdr:colOff>
      <xdr:row>15</xdr:row>
      <xdr:rowOff>71761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80E2BC-C928-4BA2-955B-28C40EC00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171450"/>
          <a:ext cx="3648075" cy="2757811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16</xdr:row>
      <xdr:rowOff>113982</xdr:rowOff>
    </xdr:from>
    <xdr:to>
      <xdr:col>8</xdr:col>
      <xdr:colOff>408932</xdr:colOff>
      <xdr:row>29</xdr:row>
      <xdr:rowOff>170957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9806A1-BE4D-4F21-9B5B-74A833374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5975" y="3161982"/>
          <a:ext cx="3304532" cy="2533475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161926</xdr:colOff>
      <xdr:row>31</xdr:row>
      <xdr:rowOff>28576</xdr:rowOff>
    </xdr:from>
    <xdr:to>
      <xdr:col>10</xdr:col>
      <xdr:colOff>47626</xdr:colOff>
      <xdr:row>44</xdr:row>
      <xdr:rowOff>153486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50BD86-A728-4855-95AF-509C562A4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05101" y="5934076"/>
          <a:ext cx="3543300" cy="26014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10</xdr:col>
      <xdr:colOff>271982</xdr:colOff>
      <xdr:row>61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5EB99C-FC61-4E28-A88B-DB098AD08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3175" y="8763000"/>
          <a:ext cx="3929582" cy="29241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333376</xdr:colOff>
      <xdr:row>1</xdr:row>
      <xdr:rowOff>38101</xdr:rowOff>
    </xdr:from>
    <xdr:to>
      <xdr:col>11</xdr:col>
      <xdr:colOff>238126</xdr:colOff>
      <xdr:row>12</xdr:row>
      <xdr:rowOff>182993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4A9D-4EEF-4EDE-B482-81F23BEAB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6" y="228601"/>
          <a:ext cx="2952750" cy="2240392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1</xdr:row>
      <xdr:rowOff>999</xdr:rowOff>
    </xdr:from>
    <xdr:to>
      <xdr:col>16</xdr:col>
      <xdr:colOff>361292</xdr:colOff>
      <xdr:row>13</xdr:row>
      <xdr:rowOff>9031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BAB8B8-2929-47F9-996B-B6DCFF60D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8025" y="191499"/>
          <a:ext cx="3056867" cy="22940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16</xdr:col>
      <xdr:colOff>351771</xdr:colOff>
      <xdr:row>35</xdr:row>
      <xdr:rowOff>113809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164A6E-2BE9-4DDB-97A6-4D9A7E9C1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2857500"/>
          <a:ext cx="5228571" cy="39238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0</xdr:row>
      <xdr:rowOff>171451</xdr:rowOff>
    </xdr:from>
    <xdr:to>
      <xdr:col>10</xdr:col>
      <xdr:colOff>190500</xdr:colOff>
      <xdr:row>20</xdr:row>
      <xdr:rowOff>37441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E60A35-0B64-4C06-8D5C-8994E6014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171451"/>
          <a:ext cx="4752975" cy="367599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190592</xdr:colOff>
      <xdr:row>1</xdr:row>
      <xdr:rowOff>47625</xdr:rowOff>
    </xdr:from>
    <xdr:to>
      <xdr:col>17</xdr:col>
      <xdr:colOff>513708</xdr:colOff>
      <xdr:row>19</xdr:row>
      <xdr:rowOff>161430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159CB5-5162-4E0B-B2D3-EC20B87E9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92" y="238125"/>
          <a:ext cx="4590316" cy="3542805"/>
        </a:xfrm>
        <a:prstGeom prst="rect">
          <a:avLst/>
        </a:prstGeom>
      </xdr:spPr>
    </xdr:pic>
    <xdr:clientData/>
  </xdr:twoCellAnchor>
  <xdr:twoCellAnchor editAs="oneCell">
    <xdr:from>
      <xdr:col>2</xdr:col>
      <xdr:colOff>350935</xdr:colOff>
      <xdr:row>21</xdr:row>
      <xdr:rowOff>180975</xdr:rowOff>
    </xdr:from>
    <xdr:to>
      <xdr:col>9</xdr:col>
      <xdr:colOff>57150</xdr:colOff>
      <xdr:row>37</xdr:row>
      <xdr:rowOff>77045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5504CB-1AD8-4B2D-B114-EF0B6EF63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8235" y="4181475"/>
          <a:ext cx="3973415" cy="2944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A841-A09D-448A-A95A-023FEEABF812}">
  <dimension ref="A1:E14"/>
  <sheetViews>
    <sheetView workbookViewId="0">
      <selection activeCell="G2" sqref="G2"/>
    </sheetView>
  </sheetViews>
  <sheetFormatPr defaultRowHeight="15" x14ac:dyDescent="0.25"/>
  <cols>
    <col min="1" max="1" width="14.140625" bestFit="1" customWidth="1"/>
    <col min="4" max="4" width="10.28515625" style="1" bestFit="1" customWidth="1"/>
  </cols>
  <sheetData>
    <row r="1" spans="1:5" x14ac:dyDescent="0.25">
      <c r="A1" t="s">
        <v>1</v>
      </c>
      <c r="B1" t="s">
        <v>0</v>
      </c>
      <c r="D1" s="1" t="s">
        <v>3</v>
      </c>
      <c r="E1" t="s">
        <v>2</v>
      </c>
    </row>
    <row r="2" spans="1:5" x14ac:dyDescent="0.25">
      <c r="A2">
        <v>10.199999999999999</v>
      </c>
      <c r="B2">
        <v>10</v>
      </c>
      <c r="D2" s="1">
        <v>1.7</v>
      </c>
      <c r="E2">
        <v>6</v>
      </c>
    </row>
    <row r="3" spans="1:5" x14ac:dyDescent="0.25">
      <c r="A3">
        <v>20.03</v>
      </c>
      <c r="B3">
        <v>20</v>
      </c>
      <c r="D3" s="1">
        <v>2.7</v>
      </c>
      <c r="E3">
        <v>8</v>
      </c>
    </row>
    <row r="4" spans="1:5" x14ac:dyDescent="0.25">
      <c r="A4">
        <v>33</v>
      </c>
      <c r="B4">
        <v>34</v>
      </c>
      <c r="D4" s="1">
        <v>4</v>
      </c>
      <c r="E4">
        <v>10</v>
      </c>
    </row>
    <row r="5" spans="1:5" x14ac:dyDescent="0.25">
      <c r="A5">
        <v>50</v>
      </c>
      <c r="B5">
        <v>52</v>
      </c>
      <c r="D5" s="1">
        <v>5</v>
      </c>
      <c r="E5">
        <v>12</v>
      </c>
    </row>
    <row r="6" spans="1:5" x14ac:dyDescent="0.25">
      <c r="A6">
        <v>70</v>
      </c>
      <c r="B6">
        <v>71</v>
      </c>
      <c r="D6" s="1">
        <v>5.85</v>
      </c>
      <c r="E6">
        <v>14</v>
      </c>
    </row>
    <row r="7" spans="1:5" x14ac:dyDescent="0.25">
      <c r="A7">
        <v>100</v>
      </c>
      <c r="B7">
        <v>111.5</v>
      </c>
      <c r="D7" s="1">
        <v>6.6</v>
      </c>
      <c r="E7">
        <v>16</v>
      </c>
    </row>
    <row r="8" spans="1:5" x14ac:dyDescent="0.25">
      <c r="A8">
        <v>150</v>
      </c>
      <c r="B8">
        <v>156</v>
      </c>
      <c r="D8" s="1">
        <v>7.7</v>
      </c>
      <c r="E8">
        <v>18</v>
      </c>
    </row>
    <row r="9" spans="1:5" x14ac:dyDescent="0.25">
      <c r="A9">
        <v>500</v>
      </c>
      <c r="B9">
        <v>500</v>
      </c>
      <c r="D9" s="1">
        <v>9.3000000000000007</v>
      </c>
      <c r="E9">
        <v>20</v>
      </c>
    </row>
    <row r="10" spans="1:5" x14ac:dyDescent="0.25">
      <c r="A10">
        <v>1000</v>
      </c>
      <c r="B10">
        <v>1000</v>
      </c>
      <c r="D10" s="1">
        <v>13.5</v>
      </c>
      <c r="E10">
        <v>30</v>
      </c>
    </row>
    <row r="11" spans="1:5" x14ac:dyDescent="0.25">
      <c r="A11">
        <v>2000</v>
      </c>
      <c r="B11">
        <v>2000</v>
      </c>
      <c r="D11" s="1">
        <v>19.7</v>
      </c>
      <c r="E11">
        <v>44</v>
      </c>
    </row>
    <row r="12" spans="1:5" x14ac:dyDescent="0.25">
      <c r="A12">
        <v>3000</v>
      </c>
      <c r="B12">
        <v>3000</v>
      </c>
      <c r="D12" s="1">
        <v>22.5</v>
      </c>
      <c r="E12">
        <v>50</v>
      </c>
    </row>
    <row r="13" spans="1:5" x14ac:dyDescent="0.25">
      <c r="A13">
        <v>4000</v>
      </c>
      <c r="B13">
        <v>4000</v>
      </c>
      <c r="D13" s="1">
        <v>48.5</v>
      </c>
      <c r="E13">
        <v>100</v>
      </c>
    </row>
    <row r="14" spans="1:5" x14ac:dyDescent="0.25">
      <c r="D14" s="1">
        <v>58</v>
      </c>
      <c r="E14">
        <v>120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9CE2-3399-4537-9599-37F4FBACA66B}">
  <dimension ref="A1:G39"/>
  <sheetViews>
    <sheetView workbookViewId="0">
      <selection activeCell="A2" sqref="A2:B6"/>
    </sheetView>
  </sheetViews>
  <sheetFormatPr defaultRowHeight="15" x14ac:dyDescent="0.25"/>
  <cols>
    <col min="1" max="1" width="9.7109375" bestFit="1" customWidth="1"/>
  </cols>
  <sheetData>
    <row r="1" spans="1:2" x14ac:dyDescent="0.25">
      <c r="A1" s="9">
        <v>44572</v>
      </c>
    </row>
    <row r="2" spans="1:2" x14ac:dyDescent="0.25">
      <c r="A2" s="16" t="s">
        <v>29</v>
      </c>
      <c r="B2" s="18">
        <v>44.1</v>
      </c>
    </row>
    <row r="3" spans="1:2" x14ac:dyDescent="0.25">
      <c r="A3" s="16" t="s">
        <v>30</v>
      </c>
      <c r="B3">
        <v>46</v>
      </c>
    </row>
    <row r="4" spans="1:2" x14ac:dyDescent="0.25">
      <c r="A4" s="16" t="s">
        <v>31</v>
      </c>
      <c r="B4">
        <v>0.73</v>
      </c>
    </row>
    <row r="6" spans="1:2" x14ac:dyDescent="0.25">
      <c r="A6" s="16" t="s">
        <v>27</v>
      </c>
      <c r="B6">
        <f>(1-B2/B3)^(-1*B4)</f>
        <v>10.24054542682444</v>
      </c>
    </row>
    <row r="39" spans="4:7" x14ac:dyDescent="0.25">
      <c r="D39" t="s">
        <v>118</v>
      </c>
      <c r="G39" t="s">
        <v>119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CB95-49B6-47A8-921E-0E3AB771B770}">
  <dimension ref="A1:B44"/>
  <sheetViews>
    <sheetView topLeftCell="A34" workbookViewId="0">
      <selection activeCell="A44" sqref="A44"/>
    </sheetView>
  </sheetViews>
  <sheetFormatPr defaultRowHeight="15" x14ac:dyDescent="0.25"/>
  <sheetData>
    <row r="1" spans="1:2" x14ac:dyDescent="0.25">
      <c r="A1">
        <v>11122</v>
      </c>
      <c r="B1" t="s">
        <v>120</v>
      </c>
    </row>
    <row r="2" spans="1:2" x14ac:dyDescent="0.25">
      <c r="A2" s="16" t="s">
        <v>29</v>
      </c>
      <c r="B2" s="18">
        <v>40.200000000000003</v>
      </c>
    </row>
    <row r="3" spans="1:2" x14ac:dyDescent="0.25">
      <c r="A3" s="16" t="s">
        <v>30</v>
      </c>
      <c r="B3">
        <v>42</v>
      </c>
    </row>
    <row r="4" spans="1:2" x14ac:dyDescent="0.25">
      <c r="A4" s="16" t="s">
        <v>31</v>
      </c>
      <c r="B4">
        <v>0.73</v>
      </c>
    </row>
    <row r="6" spans="1:2" x14ac:dyDescent="0.25">
      <c r="A6" s="16" t="s">
        <v>27</v>
      </c>
      <c r="B6">
        <f>(1-B2/B3)^(-1*B4)</f>
        <v>9.9683448381912303</v>
      </c>
    </row>
    <row r="44" spans="1:1" x14ac:dyDescent="0.25">
      <c r="A44" t="s">
        <v>121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2EB4-5949-45A1-9BBD-402E1E32FC56}">
  <dimension ref="A1:J5"/>
  <sheetViews>
    <sheetView workbookViewId="0">
      <selection activeCell="L32" sqref="L32"/>
    </sheetView>
  </sheetViews>
  <sheetFormatPr defaultRowHeight="15" x14ac:dyDescent="0.25"/>
  <cols>
    <col min="3" max="3" width="35.5703125" bestFit="1" customWidth="1"/>
  </cols>
  <sheetData>
    <row r="1" spans="1:10" x14ac:dyDescent="0.25">
      <c r="A1" t="s">
        <v>86</v>
      </c>
      <c r="B1" t="s">
        <v>91</v>
      </c>
      <c r="C1" t="s">
        <v>88</v>
      </c>
      <c r="D1" t="s">
        <v>89</v>
      </c>
      <c r="F1" t="s">
        <v>87</v>
      </c>
      <c r="G1" t="s">
        <v>92</v>
      </c>
      <c r="I1" t="s">
        <v>87</v>
      </c>
      <c r="J1" t="s">
        <v>77</v>
      </c>
    </row>
    <row r="2" spans="1:10" x14ac:dyDescent="0.25">
      <c r="A2">
        <v>1</v>
      </c>
      <c r="B2">
        <v>1000</v>
      </c>
      <c r="C2">
        <v>0.3</v>
      </c>
      <c r="F2">
        <v>100</v>
      </c>
      <c r="I2">
        <v>10</v>
      </c>
    </row>
    <row r="3" spans="1:10" x14ac:dyDescent="0.25">
      <c r="A3">
        <v>2</v>
      </c>
      <c r="B3">
        <v>1000</v>
      </c>
      <c r="C3">
        <v>0.4</v>
      </c>
      <c r="D3" t="s">
        <v>93</v>
      </c>
      <c r="F3">
        <v>100</v>
      </c>
      <c r="I3">
        <v>10</v>
      </c>
    </row>
    <row r="4" spans="1:10" x14ac:dyDescent="0.25">
      <c r="A4">
        <v>3</v>
      </c>
      <c r="B4">
        <v>1000</v>
      </c>
      <c r="C4">
        <v>0.3</v>
      </c>
      <c r="D4" t="s">
        <v>93</v>
      </c>
      <c r="F4">
        <v>100</v>
      </c>
      <c r="I4">
        <v>10</v>
      </c>
    </row>
    <row r="5" spans="1:10" x14ac:dyDescent="0.25">
      <c r="A5">
        <v>4</v>
      </c>
      <c r="B5">
        <v>1000</v>
      </c>
      <c r="C5">
        <v>0.5</v>
      </c>
      <c r="D5" t="s">
        <v>93</v>
      </c>
      <c r="F5">
        <v>100</v>
      </c>
      <c r="I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648B-D5A4-4D66-92B1-2771D5B05DC4}">
  <dimension ref="A2:J319"/>
  <sheetViews>
    <sheetView topLeftCell="A167" workbookViewId="0">
      <selection activeCell="E199" sqref="E199"/>
    </sheetView>
  </sheetViews>
  <sheetFormatPr defaultRowHeight="15" x14ac:dyDescent="0.25"/>
  <cols>
    <col min="1" max="2" width="21.28515625" bestFit="1" customWidth="1"/>
  </cols>
  <sheetData>
    <row r="2" spans="1:4" x14ac:dyDescent="0.25">
      <c r="A2" t="s">
        <v>48</v>
      </c>
      <c r="B2" t="s">
        <v>49</v>
      </c>
    </row>
    <row r="4" spans="1:4" x14ac:dyDescent="0.25">
      <c r="B4" t="s">
        <v>50</v>
      </c>
      <c r="C4">
        <f>2.5/4</f>
        <v>0.625</v>
      </c>
      <c r="D4" t="s">
        <v>46</v>
      </c>
    </row>
    <row r="5" spans="1:4" x14ac:dyDescent="0.25">
      <c r="B5" t="s">
        <v>52</v>
      </c>
      <c r="C5">
        <v>25</v>
      </c>
    </row>
    <row r="6" spans="1:4" x14ac:dyDescent="0.25">
      <c r="B6" t="s">
        <v>53</v>
      </c>
      <c r="C6">
        <f>C4/C5</f>
        <v>2.5000000000000001E-2</v>
      </c>
      <c r="D6" t="s">
        <v>46</v>
      </c>
    </row>
    <row r="7" spans="1:4" x14ac:dyDescent="0.25">
      <c r="B7" t="s">
        <v>56</v>
      </c>
      <c r="C7">
        <v>25</v>
      </c>
      <c r="D7" t="s">
        <v>51</v>
      </c>
    </row>
    <row r="11" spans="1:4" x14ac:dyDescent="0.25">
      <c r="A11" t="s">
        <v>54</v>
      </c>
      <c r="B11" t="s">
        <v>55</v>
      </c>
    </row>
    <row r="12" spans="1:4" x14ac:dyDescent="0.25">
      <c r="A12" t="s">
        <v>58</v>
      </c>
      <c r="B12" t="s">
        <v>46</v>
      </c>
      <c r="C12" t="s">
        <v>57</v>
      </c>
    </row>
    <row r="13" spans="1:4" x14ac:dyDescent="0.25">
      <c r="A13">
        <v>3</v>
      </c>
      <c r="B13">
        <f t="shared" ref="B13:B54" si="0">A13*2.5</f>
        <v>7.5</v>
      </c>
      <c r="C13">
        <v>22.48</v>
      </c>
    </row>
    <row r="14" spans="1:4" x14ac:dyDescent="0.25">
      <c r="A14">
        <v>3.02</v>
      </c>
      <c r="B14">
        <f t="shared" si="0"/>
        <v>7.55</v>
      </c>
      <c r="C14">
        <v>31</v>
      </c>
    </row>
    <row r="15" spans="1:4" x14ac:dyDescent="0.25">
      <c r="A15">
        <v>3.04</v>
      </c>
      <c r="B15">
        <f t="shared" si="0"/>
        <v>7.6</v>
      </c>
      <c r="C15">
        <v>38.54</v>
      </c>
    </row>
    <row r="16" spans="1:4" x14ac:dyDescent="0.25">
      <c r="A16">
        <v>3.06</v>
      </c>
      <c r="B16">
        <f t="shared" si="0"/>
        <v>7.65</v>
      </c>
      <c r="C16">
        <v>46.51</v>
      </c>
    </row>
    <row r="17" spans="1:3" x14ac:dyDescent="0.25">
      <c r="A17">
        <v>3.08</v>
      </c>
      <c r="B17">
        <f t="shared" si="0"/>
        <v>7.7</v>
      </c>
      <c r="C17">
        <v>58</v>
      </c>
    </row>
    <row r="18" spans="1:3" x14ac:dyDescent="0.25">
      <c r="A18">
        <v>3.1</v>
      </c>
      <c r="B18">
        <f t="shared" si="0"/>
        <v>7.75</v>
      </c>
      <c r="C18">
        <v>72.099999999999994</v>
      </c>
    </row>
    <row r="19" spans="1:3" x14ac:dyDescent="0.25">
      <c r="A19">
        <v>3.12</v>
      </c>
      <c r="B19">
        <f t="shared" si="0"/>
        <v>7.8000000000000007</v>
      </c>
      <c r="C19">
        <v>92</v>
      </c>
    </row>
    <row r="20" spans="1:3" x14ac:dyDescent="0.25">
      <c r="A20">
        <v>3.14</v>
      </c>
      <c r="B20">
        <f t="shared" si="0"/>
        <v>7.8500000000000005</v>
      </c>
      <c r="C20">
        <v>123</v>
      </c>
    </row>
    <row r="21" spans="1:3" x14ac:dyDescent="0.25">
      <c r="A21">
        <v>3.16</v>
      </c>
      <c r="B21">
        <f t="shared" si="0"/>
        <v>7.9</v>
      </c>
      <c r="C21">
        <v>155</v>
      </c>
    </row>
    <row r="22" spans="1:3" x14ac:dyDescent="0.25">
      <c r="A22">
        <v>3.18</v>
      </c>
      <c r="B22">
        <f t="shared" si="0"/>
        <v>7.95</v>
      </c>
      <c r="C22">
        <v>191</v>
      </c>
    </row>
    <row r="23" spans="1:3" x14ac:dyDescent="0.25">
      <c r="A23">
        <v>3.2</v>
      </c>
      <c r="B23">
        <f t="shared" si="0"/>
        <v>8</v>
      </c>
      <c r="C23">
        <v>257</v>
      </c>
    </row>
    <row r="24" spans="1:3" x14ac:dyDescent="0.25">
      <c r="A24">
        <v>3.22</v>
      </c>
      <c r="B24">
        <f t="shared" si="0"/>
        <v>8.0500000000000007</v>
      </c>
      <c r="C24">
        <v>320</v>
      </c>
    </row>
    <row r="25" spans="1:3" x14ac:dyDescent="0.25">
      <c r="A25">
        <v>3.24</v>
      </c>
      <c r="B25">
        <f t="shared" si="0"/>
        <v>8.1000000000000014</v>
      </c>
      <c r="C25">
        <v>410</v>
      </c>
    </row>
    <row r="26" spans="1:3" x14ac:dyDescent="0.25">
      <c r="A26">
        <v>3.26</v>
      </c>
      <c r="B26">
        <f t="shared" si="0"/>
        <v>8.1499999999999986</v>
      </c>
      <c r="C26">
        <v>515</v>
      </c>
    </row>
    <row r="27" spans="1:3" x14ac:dyDescent="0.25">
      <c r="A27">
        <v>3.28</v>
      </c>
      <c r="B27">
        <f t="shared" si="0"/>
        <v>8.1999999999999993</v>
      </c>
      <c r="C27">
        <v>627</v>
      </c>
    </row>
    <row r="28" spans="1:3" x14ac:dyDescent="0.25">
      <c r="A28">
        <v>3.3</v>
      </c>
      <c r="B28">
        <f t="shared" si="0"/>
        <v>8.25</v>
      </c>
      <c r="C28">
        <v>714</v>
      </c>
    </row>
    <row r="29" spans="1:3" x14ac:dyDescent="0.25">
      <c r="A29">
        <v>3.32</v>
      </c>
      <c r="B29">
        <f t="shared" si="0"/>
        <v>8.2999999999999989</v>
      </c>
      <c r="C29">
        <v>856</v>
      </c>
    </row>
    <row r="30" spans="1:3" x14ac:dyDescent="0.25">
      <c r="A30">
        <v>3.24</v>
      </c>
      <c r="B30">
        <f t="shared" si="0"/>
        <v>8.1000000000000014</v>
      </c>
      <c r="C30">
        <v>1109</v>
      </c>
    </row>
    <row r="31" spans="1:3" x14ac:dyDescent="0.25">
      <c r="A31">
        <v>3.26</v>
      </c>
      <c r="B31">
        <f t="shared" si="0"/>
        <v>8.1499999999999986</v>
      </c>
      <c r="C31">
        <v>1242</v>
      </c>
    </row>
    <row r="32" spans="1:3" x14ac:dyDescent="0.25">
      <c r="A32">
        <v>3.28</v>
      </c>
      <c r="B32">
        <f t="shared" si="0"/>
        <v>8.1999999999999993</v>
      </c>
      <c r="C32">
        <v>1410</v>
      </c>
    </row>
    <row r="33" spans="1:3" x14ac:dyDescent="0.25">
      <c r="A33">
        <v>3.3</v>
      </c>
      <c r="B33">
        <f t="shared" si="0"/>
        <v>8.25</v>
      </c>
      <c r="C33">
        <v>1650</v>
      </c>
    </row>
    <row r="34" spans="1:3" x14ac:dyDescent="0.25">
      <c r="A34">
        <v>3.32</v>
      </c>
      <c r="B34">
        <f t="shared" si="0"/>
        <v>8.2999999999999989</v>
      </c>
      <c r="C34">
        <v>1829</v>
      </c>
    </row>
    <row r="35" spans="1:3" x14ac:dyDescent="0.25">
      <c r="A35">
        <v>3.34</v>
      </c>
      <c r="B35">
        <f t="shared" si="0"/>
        <v>8.35</v>
      </c>
      <c r="C35">
        <v>2060</v>
      </c>
    </row>
    <row r="36" spans="1:3" x14ac:dyDescent="0.25">
      <c r="A36">
        <v>3.36</v>
      </c>
      <c r="B36">
        <f t="shared" si="0"/>
        <v>8.4</v>
      </c>
      <c r="C36">
        <v>2238</v>
      </c>
    </row>
    <row r="37" spans="1:3" x14ac:dyDescent="0.25">
      <c r="A37">
        <v>3.38</v>
      </c>
      <c r="B37">
        <f t="shared" si="0"/>
        <v>8.4499999999999993</v>
      </c>
      <c r="C37">
        <v>2403</v>
      </c>
    </row>
    <row r="38" spans="1:3" x14ac:dyDescent="0.25">
      <c r="A38">
        <v>3.4</v>
      </c>
      <c r="B38">
        <f t="shared" si="0"/>
        <v>8.5</v>
      </c>
      <c r="C38">
        <v>2613</v>
      </c>
    </row>
    <row r="39" spans="1:3" x14ac:dyDescent="0.25">
      <c r="A39">
        <v>3.42</v>
      </c>
      <c r="B39">
        <f t="shared" si="0"/>
        <v>8.5500000000000007</v>
      </c>
      <c r="C39">
        <v>2830</v>
      </c>
    </row>
    <row r="40" spans="1:3" x14ac:dyDescent="0.25">
      <c r="A40">
        <v>3.44</v>
      </c>
      <c r="B40">
        <f t="shared" si="0"/>
        <v>8.6</v>
      </c>
      <c r="C40">
        <v>3312</v>
      </c>
    </row>
    <row r="41" spans="1:3" x14ac:dyDescent="0.25">
      <c r="A41">
        <v>3.46</v>
      </c>
      <c r="B41">
        <f t="shared" si="0"/>
        <v>8.65</v>
      </c>
      <c r="C41">
        <v>4038</v>
      </c>
    </row>
    <row r="42" spans="1:3" x14ac:dyDescent="0.25">
      <c r="A42">
        <v>3.48</v>
      </c>
      <c r="B42">
        <f t="shared" si="0"/>
        <v>8.6999999999999993</v>
      </c>
      <c r="C42">
        <v>4800</v>
      </c>
    </row>
    <row r="43" spans="1:3" x14ac:dyDescent="0.25">
      <c r="A43">
        <v>3.5</v>
      </c>
      <c r="B43">
        <f t="shared" si="0"/>
        <v>8.75</v>
      </c>
      <c r="C43">
        <v>5232</v>
      </c>
    </row>
    <row r="44" spans="1:3" x14ac:dyDescent="0.25">
      <c r="A44">
        <v>3.52</v>
      </c>
      <c r="B44">
        <f t="shared" si="0"/>
        <v>8.8000000000000007</v>
      </c>
      <c r="C44">
        <v>5690</v>
      </c>
    </row>
    <row r="45" spans="1:3" x14ac:dyDescent="0.25">
      <c r="A45">
        <v>3.54</v>
      </c>
      <c r="B45">
        <f t="shared" si="0"/>
        <v>8.85</v>
      </c>
      <c r="C45">
        <v>6000</v>
      </c>
    </row>
    <row r="46" spans="1:3" x14ac:dyDescent="0.25">
      <c r="A46">
        <v>3.58</v>
      </c>
      <c r="B46">
        <f t="shared" si="0"/>
        <v>8.9499999999999993</v>
      </c>
      <c r="C46">
        <v>6200</v>
      </c>
    </row>
    <row r="47" spans="1:3" x14ac:dyDescent="0.25">
      <c r="A47">
        <v>3.6</v>
      </c>
      <c r="B47">
        <f t="shared" si="0"/>
        <v>9</v>
      </c>
      <c r="C47">
        <v>6377</v>
      </c>
    </row>
    <row r="48" spans="1:3" x14ac:dyDescent="0.25">
      <c r="A48">
        <v>3.62</v>
      </c>
      <c r="B48">
        <f t="shared" si="0"/>
        <v>9.0500000000000007</v>
      </c>
      <c r="C48">
        <v>6539</v>
      </c>
    </row>
    <row r="49" spans="1:3" x14ac:dyDescent="0.25">
      <c r="A49">
        <v>3.64</v>
      </c>
      <c r="B49">
        <f t="shared" si="0"/>
        <v>9.1</v>
      </c>
      <c r="C49">
        <v>6688</v>
      </c>
    </row>
    <row r="50" spans="1:3" x14ac:dyDescent="0.25">
      <c r="A50">
        <v>3.66</v>
      </c>
      <c r="B50">
        <f t="shared" si="0"/>
        <v>9.15</v>
      </c>
      <c r="C50">
        <v>6788</v>
      </c>
    </row>
    <row r="51" spans="1:3" x14ac:dyDescent="0.25">
      <c r="A51">
        <v>3.68</v>
      </c>
      <c r="B51">
        <f t="shared" si="0"/>
        <v>9.2000000000000011</v>
      </c>
      <c r="C51">
        <v>6864</v>
      </c>
    </row>
    <row r="52" spans="1:3" x14ac:dyDescent="0.25">
      <c r="A52">
        <v>3.7</v>
      </c>
      <c r="B52">
        <f t="shared" si="0"/>
        <v>9.25</v>
      </c>
      <c r="C52">
        <v>6934</v>
      </c>
    </row>
    <row r="53" spans="1:3" x14ac:dyDescent="0.25">
      <c r="A53">
        <v>3.72</v>
      </c>
      <c r="B53">
        <f t="shared" si="0"/>
        <v>9.3000000000000007</v>
      </c>
      <c r="C53">
        <v>7000</v>
      </c>
    </row>
    <row r="54" spans="1:3" x14ac:dyDescent="0.25">
      <c r="A54">
        <v>3.9</v>
      </c>
      <c r="B54">
        <f t="shared" si="0"/>
        <v>9.75</v>
      </c>
      <c r="C54">
        <v>7222</v>
      </c>
    </row>
    <row r="57" spans="1:3" x14ac:dyDescent="0.25">
      <c r="A57" t="s">
        <v>59</v>
      </c>
    </row>
    <row r="58" spans="1:3" x14ac:dyDescent="0.25">
      <c r="A58" t="s">
        <v>58</v>
      </c>
      <c r="B58" t="s">
        <v>46</v>
      </c>
      <c r="C58" t="s">
        <v>60</v>
      </c>
    </row>
    <row r="59" spans="1:3" x14ac:dyDescent="0.25">
      <c r="A59">
        <v>3</v>
      </c>
      <c r="B59">
        <f t="shared" ref="B59:B90" si="1">A59*2.5</f>
        <v>7.5</v>
      </c>
      <c r="C59">
        <v>0.30599999999999999</v>
      </c>
    </row>
    <row r="60" spans="1:3" x14ac:dyDescent="0.25">
      <c r="A60">
        <v>3.02</v>
      </c>
      <c r="B60">
        <f t="shared" si="1"/>
        <v>7.55</v>
      </c>
      <c r="C60">
        <v>0.307</v>
      </c>
    </row>
    <row r="61" spans="1:3" x14ac:dyDescent="0.25">
      <c r="A61">
        <v>3.04</v>
      </c>
      <c r="B61">
        <f t="shared" si="1"/>
        <v>7.6</v>
      </c>
      <c r="C61">
        <v>0.311</v>
      </c>
    </row>
    <row r="62" spans="1:3" x14ac:dyDescent="0.25">
      <c r="A62">
        <v>3.06</v>
      </c>
      <c r="B62">
        <f t="shared" si="1"/>
        <v>7.65</v>
      </c>
      <c r="C62">
        <v>0.313</v>
      </c>
    </row>
    <row r="63" spans="1:3" x14ac:dyDescent="0.25">
      <c r="A63">
        <v>3.08</v>
      </c>
      <c r="B63">
        <f t="shared" si="1"/>
        <v>7.7</v>
      </c>
      <c r="C63">
        <v>0.316</v>
      </c>
    </row>
    <row r="64" spans="1:3" x14ac:dyDescent="0.25">
      <c r="A64">
        <v>3.1</v>
      </c>
      <c r="B64">
        <f t="shared" si="1"/>
        <v>7.75</v>
      </c>
      <c r="C64">
        <v>0.318</v>
      </c>
    </row>
    <row r="65" spans="1:3" x14ac:dyDescent="0.25">
      <c r="A65">
        <v>3.12</v>
      </c>
      <c r="B65">
        <f t="shared" si="1"/>
        <v>7.8000000000000007</v>
      </c>
      <c r="C65">
        <v>0.32100000000000001</v>
      </c>
    </row>
    <row r="66" spans="1:3" x14ac:dyDescent="0.25">
      <c r="A66">
        <v>3.14</v>
      </c>
      <c r="B66">
        <f t="shared" si="1"/>
        <v>7.8500000000000005</v>
      </c>
      <c r="C66">
        <v>0.32200000000000001</v>
      </c>
    </row>
    <row r="67" spans="1:3" x14ac:dyDescent="0.25">
      <c r="A67">
        <v>3.16</v>
      </c>
      <c r="B67">
        <f t="shared" si="1"/>
        <v>7.9</v>
      </c>
      <c r="C67">
        <v>0.32600000000000001</v>
      </c>
    </row>
    <row r="68" spans="1:3" x14ac:dyDescent="0.25">
      <c r="A68">
        <v>3.18</v>
      </c>
      <c r="B68">
        <f t="shared" si="1"/>
        <v>7.95</v>
      </c>
      <c r="C68">
        <v>0.32900000000000001</v>
      </c>
    </row>
    <row r="69" spans="1:3" x14ac:dyDescent="0.25">
      <c r="A69">
        <v>3.2</v>
      </c>
      <c r="B69">
        <f t="shared" si="1"/>
        <v>8</v>
      </c>
      <c r="C69">
        <v>0.33400000000000002</v>
      </c>
    </row>
    <row r="70" spans="1:3" x14ac:dyDescent="0.25">
      <c r="A70">
        <v>3.22</v>
      </c>
      <c r="B70">
        <f t="shared" si="1"/>
        <v>8.0500000000000007</v>
      </c>
      <c r="C70">
        <v>0.33600000000000002</v>
      </c>
    </row>
    <row r="71" spans="1:3" x14ac:dyDescent="0.25">
      <c r="A71">
        <v>3.24</v>
      </c>
      <c r="B71">
        <f t="shared" si="1"/>
        <v>8.1000000000000014</v>
      </c>
      <c r="C71">
        <v>0.34100000000000003</v>
      </c>
    </row>
    <row r="72" spans="1:3" x14ac:dyDescent="0.25">
      <c r="A72">
        <v>3.26</v>
      </c>
      <c r="B72">
        <f t="shared" si="1"/>
        <v>8.1499999999999986</v>
      </c>
      <c r="C72">
        <v>0.34399999999999997</v>
      </c>
    </row>
    <row r="73" spans="1:3" x14ac:dyDescent="0.25">
      <c r="A73">
        <v>3.28</v>
      </c>
      <c r="B73">
        <f t="shared" si="1"/>
        <v>8.1999999999999993</v>
      </c>
      <c r="C73">
        <v>0.34499999999999997</v>
      </c>
    </row>
    <row r="74" spans="1:3" x14ac:dyDescent="0.25">
      <c r="A74">
        <v>3.3</v>
      </c>
      <c r="B74">
        <f t="shared" si="1"/>
        <v>8.25</v>
      </c>
      <c r="C74">
        <v>0.35</v>
      </c>
    </row>
    <row r="75" spans="1:3" x14ac:dyDescent="0.25">
      <c r="A75">
        <v>3.32</v>
      </c>
      <c r="B75">
        <f t="shared" si="1"/>
        <v>8.2999999999999989</v>
      </c>
      <c r="C75">
        <v>0.35099999999999998</v>
      </c>
    </row>
    <row r="76" spans="1:3" x14ac:dyDescent="0.25">
      <c r="A76">
        <v>3.34</v>
      </c>
      <c r="B76">
        <f t="shared" si="1"/>
        <v>8.35</v>
      </c>
      <c r="C76">
        <v>0.35399999999999998</v>
      </c>
    </row>
    <row r="77" spans="1:3" x14ac:dyDescent="0.25">
      <c r="A77">
        <v>3.36</v>
      </c>
      <c r="B77">
        <f t="shared" si="1"/>
        <v>8.4</v>
      </c>
      <c r="C77">
        <v>0.36299999999999999</v>
      </c>
    </row>
    <row r="78" spans="1:3" x14ac:dyDescent="0.25">
      <c r="A78">
        <v>3.38</v>
      </c>
      <c r="B78">
        <f t="shared" si="1"/>
        <v>8.4499999999999993</v>
      </c>
      <c r="C78">
        <v>0.36099999999999999</v>
      </c>
    </row>
    <row r="79" spans="1:3" x14ac:dyDescent="0.25">
      <c r="A79">
        <v>3.4</v>
      </c>
      <c r="B79">
        <f t="shared" si="1"/>
        <v>8.5</v>
      </c>
      <c r="C79">
        <v>0.372</v>
      </c>
    </row>
    <row r="80" spans="1:3" x14ac:dyDescent="0.25">
      <c r="A80">
        <v>3.42</v>
      </c>
      <c r="B80">
        <f t="shared" si="1"/>
        <v>8.5500000000000007</v>
      </c>
      <c r="C80">
        <v>0.371</v>
      </c>
    </row>
    <row r="81" spans="1:3" x14ac:dyDescent="0.25">
      <c r="A81">
        <v>3.44</v>
      </c>
      <c r="B81">
        <f t="shared" si="1"/>
        <v>8.6</v>
      </c>
      <c r="C81">
        <v>0.38200000000000001</v>
      </c>
    </row>
    <row r="82" spans="1:3" x14ac:dyDescent="0.25">
      <c r="A82">
        <v>3.46</v>
      </c>
      <c r="B82">
        <f t="shared" si="1"/>
        <v>8.65</v>
      </c>
      <c r="C82">
        <v>0.39</v>
      </c>
    </row>
    <row r="83" spans="1:3" x14ac:dyDescent="0.25">
      <c r="A83">
        <v>3.48</v>
      </c>
      <c r="B83">
        <f t="shared" si="1"/>
        <v>8.6999999999999993</v>
      </c>
      <c r="C83">
        <v>0.39</v>
      </c>
    </row>
    <row r="84" spans="1:3" x14ac:dyDescent="0.25">
      <c r="A84">
        <v>3.5</v>
      </c>
      <c r="B84">
        <f t="shared" si="1"/>
        <v>8.75</v>
      </c>
      <c r="C84">
        <v>0.40300000000000002</v>
      </c>
    </row>
    <row r="85" spans="1:3" x14ac:dyDescent="0.25">
      <c r="A85">
        <v>3.52</v>
      </c>
      <c r="B85">
        <f t="shared" si="1"/>
        <v>8.8000000000000007</v>
      </c>
      <c r="C85">
        <v>0.40899999999999997</v>
      </c>
    </row>
    <row r="86" spans="1:3" x14ac:dyDescent="0.25">
      <c r="A86">
        <v>3.54</v>
      </c>
      <c r="B86">
        <f t="shared" si="1"/>
        <v>8.85</v>
      </c>
      <c r="C86">
        <v>0.41</v>
      </c>
    </row>
    <row r="87" spans="1:3" x14ac:dyDescent="0.25">
      <c r="A87">
        <v>3.56</v>
      </c>
      <c r="B87">
        <f t="shared" si="1"/>
        <v>8.9</v>
      </c>
      <c r="C87">
        <v>0.42399999999999999</v>
      </c>
    </row>
    <row r="88" spans="1:3" x14ac:dyDescent="0.25">
      <c r="A88">
        <v>3.58</v>
      </c>
      <c r="B88">
        <f t="shared" si="1"/>
        <v>8.9499999999999993</v>
      </c>
      <c r="C88">
        <v>0.43</v>
      </c>
    </row>
    <row r="89" spans="1:3" x14ac:dyDescent="0.25">
      <c r="A89">
        <v>3.6</v>
      </c>
      <c r="B89">
        <f t="shared" si="1"/>
        <v>9</v>
      </c>
      <c r="C89">
        <v>0.434</v>
      </c>
    </row>
    <row r="90" spans="1:3" x14ac:dyDescent="0.25">
      <c r="A90">
        <v>3.62</v>
      </c>
      <c r="B90">
        <f t="shared" si="1"/>
        <v>9.0500000000000007</v>
      </c>
      <c r="C90">
        <v>0.44400000000000001</v>
      </c>
    </row>
    <row r="91" spans="1:3" x14ac:dyDescent="0.25">
      <c r="A91">
        <v>3.64</v>
      </c>
      <c r="B91">
        <f t="shared" ref="B91:B122" si="2">A91*2.5</f>
        <v>9.1</v>
      </c>
      <c r="C91">
        <v>0.46100000000000002</v>
      </c>
    </row>
    <row r="92" spans="1:3" x14ac:dyDescent="0.25">
      <c r="A92">
        <v>3.66</v>
      </c>
      <c r="B92">
        <f t="shared" si="2"/>
        <v>9.15</v>
      </c>
      <c r="C92">
        <v>0.47</v>
      </c>
    </row>
    <row r="93" spans="1:3" x14ac:dyDescent="0.25">
      <c r="A93">
        <v>3.68</v>
      </c>
      <c r="B93">
        <f t="shared" si="2"/>
        <v>9.2000000000000011</v>
      </c>
      <c r="C93">
        <v>0.48</v>
      </c>
    </row>
    <row r="94" spans="1:3" x14ac:dyDescent="0.25">
      <c r="A94">
        <v>3.7</v>
      </c>
      <c r="B94">
        <f t="shared" si="2"/>
        <v>9.25</v>
      </c>
      <c r="C94">
        <v>0.49</v>
      </c>
    </row>
    <row r="95" spans="1:3" x14ac:dyDescent="0.25">
      <c r="A95">
        <v>3.72</v>
      </c>
      <c r="B95">
        <f t="shared" si="2"/>
        <v>9.3000000000000007</v>
      </c>
      <c r="C95">
        <v>0.504</v>
      </c>
    </row>
    <row r="96" spans="1:3" x14ac:dyDescent="0.25">
      <c r="A96">
        <v>3.74</v>
      </c>
      <c r="B96">
        <f t="shared" si="2"/>
        <v>9.3500000000000014</v>
      </c>
      <c r="C96">
        <v>0.51600000000000001</v>
      </c>
    </row>
    <row r="97" spans="1:3" x14ac:dyDescent="0.25">
      <c r="A97">
        <v>3.76</v>
      </c>
      <c r="B97">
        <f t="shared" si="2"/>
        <v>9.3999999999999986</v>
      </c>
      <c r="C97">
        <v>0.53100000000000003</v>
      </c>
    </row>
    <row r="98" spans="1:3" x14ac:dyDescent="0.25">
      <c r="A98">
        <v>3.78</v>
      </c>
      <c r="B98">
        <f t="shared" si="2"/>
        <v>9.4499999999999993</v>
      </c>
      <c r="C98">
        <v>0.55200000000000005</v>
      </c>
    </row>
    <row r="99" spans="1:3" x14ac:dyDescent="0.25">
      <c r="A99">
        <v>3.8</v>
      </c>
      <c r="B99">
        <f t="shared" si="2"/>
        <v>9.5</v>
      </c>
      <c r="C99">
        <v>0.56899999999999995</v>
      </c>
    </row>
    <row r="100" spans="1:3" x14ac:dyDescent="0.25">
      <c r="A100">
        <v>3.82</v>
      </c>
      <c r="B100">
        <f t="shared" si="2"/>
        <v>9.5499999999999989</v>
      </c>
      <c r="C100">
        <v>0.58599999999999997</v>
      </c>
    </row>
    <row r="101" spans="1:3" x14ac:dyDescent="0.25">
      <c r="A101">
        <v>3.84</v>
      </c>
      <c r="B101">
        <f t="shared" si="2"/>
        <v>9.6</v>
      </c>
      <c r="C101">
        <v>0.60799999999999998</v>
      </c>
    </row>
    <row r="102" spans="1:3" x14ac:dyDescent="0.25">
      <c r="A102">
        <v>3.86</v>
      </c>
      <c r="B102">
        <f t="shared" si="2"/>
        <v>9.65</v>
      </c>
      <c r="C102">
        <v>0.63600000000000001</v>
      </c>
    </row>
    <row r="103" spans="1:3" x14ac:dyDescent="0.25">
      <c r="A103">
        <v>3.9</v>
      </c>
      <c r="B103">
        <f t="shared" si="2"/>
        <v>9.75</v>
      </c>
      <c r="C103">
        <v>0.65400000000000003</v>
      </c>
    </row>
    <row r="104" spans="1:3" x14ac:dyDescent="0.25">
      <c r="A104">
        <v>4</v>
      </c>
      <c r="B104">
        <f t="shared" si="2"/>
        <v>10</v>
      </c>
      <c r="C104">
        <v>0.7</v>
      </c>
    </row>
    <row r="105" spans="1:3" x14ac:dyDescent="0.25">
      <c r="A105">
        <v>4.0199999999999996</v>
      </c>
      <c r="B105">
        <f t="shared" si="2"/>
        <v>10.049999999999999</v>
      </c>
      <c r="C105">
        <v>0.72499999999999998</v>
      </c>
    </row>
    <row r="106" spans="1:3" x14ac:dyDescent="0.25">
      <c r="A106">
        <v>4.04</v>
      </c>
      <c r="B106">
        <f t="shared" si="2"/>
        <v>10.1</v>
      </c>
      <c r="C106">
        <v>0.754</v>
      </c>
    </row>
    <row r="107" spans="1:3" x14ac:dyDescent="0.25">
      <c r="A107">
        <v>4.0599999999999996</v>
      </c>
      <c r="B107">
        <f t="shared" si="2"/>
        <v>10.149999999999999</v>
      </c>
      <c r="C107">
        <v>0.79600000000000004</v>
      </c>
    </row>
    <row r="108" spans="1:3" x14ac:dyDescent="0.25">
      <c r="A108">
        <v>4.08</v>
      </c>
      <c r="B108">
        <f t="shared" si="2"/>
        <v>10.199999999999999</v>
      </c>
      <c r="C108">
        <v>0.83899999999999997</v>
      </c>
    </row>
    <row r="109" spans="1:3" x14ac:dyDescent="0.25">
      <c r="A109">
        <v>4.0999999999999996</v>
      </c>
      <c r="B109">
        <f t="shared" si="2"/>
        <v>10.25</v>
      </c>
      <c r="C109">
        <v>0.89300000000000002</v>
      </c>
    </row>
    <row r="110" spans="1:3" x14ac:dyDescent="0.25">
      <c r="A110">
        <v>4.12</v>
      </c>
      <c r="B110">
        <f t="shared" si="2"/>
        <v>10.3</v>
      </c>
      <c r="C110">
        <v>0.94299999999999995</v>
      </c>
    </row>
    <row r="111" spans="1:3" x14ac:dyDescent="0.25">
      <c r="A111">
        <v>4.1399999999999997</v>
      </c>
      <c r="B111">
        <f t="shared" si="2"/>
        <v>10.35</v>
      </c>
      <c r="C111">
        <v>1.008</v>
      </c>
    </row>
    <row r="112" spans="1:3" x14ac:dyDescent="0.25">
      <c r="A112">
        <v>4.16</v>
      </c>
      <c r="B112">
        <f t="shared" si="2"/>
        <v>10.4</v>
      </c>
      <c r="C112">
        <v>1.008</v>
      </c>
    </row>
    <row r="113" spans="1:3" x14ac:dyDescent="0.25">
      <c r="A113">
        <v>4.18</v>
      </c>
      <c r="B113">
        <f t="shared" si="2"/>
        <v>10.45</v>
      </c>
      <c r="C113">
        <v>1.1850000000000001</v>
      </c>
    </row>
    <row r="114" spans="1:3" x14ac:dyDescent="0.25">
      <c r="A114">
        <v>4.2</v>
      </c>
      <c r="B114">
        <f t="shared" si="2"/>
        <v>10.5</v>
      </c>
      <c r="C114">
        <v>1.27</v>
      </c>
    </row>
    <row r="115" spans="1:3" x14ac:dyDescent="0.25">
      <c r="A115">
        <v>4.22</v>
      </c>
      <c r="B115">
        <f t="shared" si="2"/>
        <v>10.549999999999999</v>
      </c>
      <c r="C115">
        <v>1.36</v>
      </c>
    </row>
    <row r="116" spans="1:3" x14ac:dyDescent="0.25">
      <c r="A116">
        <v>4.24</v>
      </c>
      <c r="B116">
        <f t="shared" si="2"/>
        <v>10.600000000000001</v>
      </c>
      <c r="C116">
        <v>1.56</v>
      </c>
    </row>
    <row r="117" spans="1:3" x14ac:dyDescent="0.25">
      <c r="A117">
        <v>4.26</v>
      </c>
      <c r="B117">
        <f t="shared" si="2"/>
        <v>10.649999999999999</v>
      </c>
      <c r="C117">
        <v>1.71</v>
      </c>
    </row>
    <row r="118" spans="1:3" x14ac:dyDescent="0.25">
      <c r="A118">
        <v>4.28</v>
      </c>
      <c r="B118">
        <f t="shared" si="2"/>
        <v>10.700000000000001</v>
      </c>
      <c r="C118">
        <v>1.89</v>
      </c>
    </row>
    <row r="119" spans="1:3" x14ac:dyDescent="0.25">
      <c r="A119">
        <v>4.3</v>
      </c>
      <c r="B119">
        <f t="shared" si="2"/>
        <v>10.75</v>
      </c>
      <c r="C119">
        <v>2.1549999999999998</v>
      </c>
    </row>
    <row r="120" spans="1:3" x14ac:dyDescent="0.25">
      <c r="A120">
        <v>4.32</v>
      </c>
      <c r="B120">
        <f t="shared" si="2"/>
        <v>10.8</v>
      </c>
      <c r="C120">
        <v>2.508</v>
      </c>
    </row>
    <row r="121" spans="1:3" x14ac:dyDescent="0.25">
      <c r="A121">
        <v>4.34</v>
      </c>
      <c r="B121">
        <f t="shared" si="2"/>
        <v>10.85</v>
      </c>
      <c r="C121">
        <v>2.73</v>
      </c>
    </row>
    <row r="122" spans="1:3" x14ac:dyDescent="0.25">
      <c r="A122">
        <v>4.3600000000000003</v>
      </c>
      <c r="B122">
        <f t="shared" si="2"/>
        <v>10.9</v>
      </c>
      <c r="C122">
        <v>3.18</v>
      </c>
    </row>
    <row r="123" spans="1:3" x14ac:dyDescent="0.25">
      <c r="A123">
        <v>4.38</v>
      </c>
      <c r="B123">
        <f t="shared" ref="B123:B154" si="3">A123*2.5</f>
        <v>10.95</v>
      </c>
      <c r="C123">
        <v>3.65</v>
      </c>
    </row>
    <row r="124" spans="1:3" x14ac:dyDescent="0.25">
      <c r="A124">
        <v>4.4000000000000004</v>
      </c>
      <c r="B124">
        <f t="shared" si="3"/>
        <v>11</v>
      </c>
      <c r="C124">
        <v>4.0250000000000004</v>
      </c>
    </row>
    <row r="125" spans="1:3" x14ac:dyDescent="0.25">
      <c r="A125">
        <v>4.42</v>
      </c>
      <c r="B125">
        <f t="shared" si="3"/>
        <v>11.05</v>
      </c>
      <c r="C125">
        <v>4.8499999999999996</v>
      </c>
    </row>
    <row r="126" spans="1:3" x14ac:dyDescent="0.25">
      <c r="A126">
        <v>4.4400000000000004</v>
      </c>
      <c r="B126">
        <f t="shared" si="3"/>
        <v>11.100000000000001</v>
      </c>
      <c r="C126">
        <v>5.53</v>
      </c>
    </row>
    <row r="127" spans="1:3" x14ac:dyDescent="0.25">
      <c r="A127">
        <v>4.46</v>
      </c>
      <c r="B127">
        <f t="shared" si="3"/>
        <v>11.15</v>
      </c>
      <c r="C127">
        <v>6.61</v>
      </c>
    </row>
    <row r="128" spans="1:3" x14ac:dyDescent="0.25">
      <c r="A128">
        <v>4.4800000000000004</v>
      </c>
      <c r="B128">
        <f t="shared" si="3"/>
        <v>11.200000000000001</v>
      </c>
      <c r="C128">
        <v>8.5299999999999994</v>
      </c>
    </row>
    <row r="129" spans="1:3" x14ac:dyDescent="0.25">
      <c r="A129">
        <v>4.5</v>
      </c>
      <c r="B129">
        <f t="shared" si="3"/>
        <v>11.25</v>
      </c>
      <c r="C129">
        <v>9.7100000000000009</v>
      </c>
    </row>
    <row r="130" spans="1:3" x14ac:dyDescent="0.25">
      <c r="A130">
        <v>4.5199999999999996</v>
      </c>
      <c r="B130">
        <f t="shared" si="3"/>
        <v>11.299999999999999</v>
      </c>
      <c r="C130">
        <v>12.35</v>
      </c>
    </row>
    <row r="131" spans="1:3" x14ac:dyDescent="0.25">
      <c r="A131">
        <v>4.54</v>
      </c>
      <c r="B131">
        <f t="shared" si="3"/>
        <v>11.35</v>
      </c>
      <c r="C131">
        <v>15.12</v>
      </c>
    </row>
    <row r="132" spans="1:3" x14ac:dyDescent="0.25">
      <c r="A132">
        <v>4.5599999999999996</v>
      </c>
      <c r="B132">
        <f t="shared" si="3"/>
        <v>11.399999999999999</v>
      </c>
      <c r="C132">
        <v>17.47</v>
      </c>
    </row>
    <row r="133" spans="1:3" x14ac:dyDescent="0.25">
      <c r="A133">
        <v>4.58</v>
      </c>
      <c r="B133">
        <f t="shared" si="3"/>
        <v>11.45</v>
      </c>
      <c r="C133">
        <v>21.78</v>
      </c>
    </row>
    <row r="134" spans="1:3" x14ac:dyDescent="0.25">
      <c r="A134">
        <v>4.5999999999999996</v>
      </c>
      <c r="B134">
        <f t="shared" si="3"/>
        <v>11.5</v>
      </c>
      <c r="C134">
        <v>25.98</v>
      </c>
    </row>
    <row r="135" spans="1:3" x14ac:dyDescent="0.25">
      <c r="A135">
        <v>4.62</v>
      </c>
      <c r="B135">
        <f t="shared" si="3"/>
        <v>11.55</v>
      </c>
      <c r="C135">
        <v>31.41</v>
      </c>
    </row>
    <row r="136" spans="1:3" x14ac:dyDescent="0.25">
      <c r="A136">
        <v>4.6399999999999997</v>
      </c>
      <c r="B136">
        <f t="shared" si="3"/>
        <v>11.6</v>
      </c>
      <c r="C136">
        <v>39.229999999999997</v>
      </c>
    </row>
    <row r="137" spans="1:3" x14ac:dyDescent="0.25">
      <c r="A137">
        <v>4.66</v>
      </c>
      <c r="B137">
        <f t="shared" si="3"/>
        <v>11.65</v>
      </c>
      <c r="C137">
        <v>46.53</v>
      </c>
    </row>
    <row r="138" spans="1:3" x14ac:dyDescent="0.25">
      <c r="A138">
        <v>4.58</v>
      </c>
      <c r="B138">
        <f t="shared" si="3"/>
        <v>11.45</v>
      </c>
      <c r="C138">
        <v>56.95</v>
      </c>
    </row>
    <row r="139" spans="1:3" x14ac:dyDescent="0.25">
      <c r="A139">
        <v>4.5999999999999996</v>
      </c>
      <c r="B139">
        <f t="shared" si="3"/>
        <v>11.5</v>
      </c>
      <c r="C139">
        <v>65.63</v>
      </c>
    </row>
    <row r="140" spans="1:3" x14ac:dyDescent="0.25">
      <c r="A140">
        <v>4.62</v>
      </c>
      <c r="B140">
        <f t="shared" si="3"/>
        <v>11.55</v>
      </c>
      <c r="C140">
        <v>80.040000000000006</v>
      </c>
    </row>
    <row r="141" spans="1:3" x14ac:dyDescent="0.25">
      <c r="A141">
        <v>4.6399999999999997</v>
      </c>
      <c r="B141">
        <f t="shared" si="3"/>
        <v>11.6</v>
      </c>
      <c r="C141">
        <v>92.56</v>
      </c>
    </row>
    <row r="142" spans="1:3" x14ac:dyDescent="0.25">
      <c r="A142">
        <v>4.66</v>
      </c>
      <c r="B142">
        <f t="shared" si="3"/>
        <v>11.65</v>
      </c>
      <c r="C142">
        <v>105.2</v>
      </c>
    </row>
    <row r="143" spans="1:3" x14ac:dyDescent="0.25">
      <c r="A143">
        <v>4.68</v>
      </c>
      <c r="B143">
        <f t="shared" si="3"/>
        <v>11.7</v>
      </c>
      <c r="C143">
        <v>130.58000000000001</v>
      </c>
    </row>
    <row r="144" spans="1:3" x14ac:dyDescent="0.25">
      <c r="A144">
        <v>4.7</v>
      </c>
      <c r="B144">
        <f t="shared" si="3"/>
        <v>11.75</v>
      </c>
      <c r="C144">
        <v>157.19999999999999</v>
      </c>
    </row>
    <row r="145" spans="1:3" x14ac:dyDescent="0.25">
      <c r="A145">
        <v>4.72</v>
      </c>
      <c r="B145">
        <f t="shared" si="3"/>
        <v>11.799999999999999</v>
      </c>
      <c r="C145">
        <v>220.6</v>
      </c>
    </row>
    <row r="146" spans="1:3" x14ac:dyDescent="0.25">
      <c r="A146">
        <v>4.74</v>
      </c>
      <c r="B146">
        <f t="shared" si="3"/>
        <v>11.850000000000001</v>
      </c>
      <c r="C146">
        <v>289</v>
      </c>
    </row>
    <row r="147" spans="1:3" x14ac:dyDescent="0.25">
      <c r="A147">
        <v>4.76</v>
      </c>
      <c r="B147">
        <f t="shared" si="3"/>
        <v>11.899999999999999</v>
      </c>
      <c r="C147">
        <v>382</v>
      </c>
    </row>
    <row r="148" spans="1:3" x14ac:dyDescent="0.25">
      <c r="A148">
        <v>4.78</v>
      </c>
      <c r="B148">
        <f t="shared" si="3"/>
        <v>11.950000000000001</v>
      </c>
      <c r="C148">
        <v>447</v>
      </c>
    </row>
    <row r="149" spans="1:3" x14ac:dyDescent="0.25">
      <c r="A149">
        <v>4.8</v>
      </c>
      <c r="B149">
        <f t="shared" si="3"/>
        <v>12</v>
      </c>
      <c r="C149">
        <v>494</v>
      </c>
    </row>
    <row r="150" spans="1:3" x14ac:dyDescent="0.25">
      <c r="A150">
        <v>4.82</v>
      </c>
      <c r="B150">
        <f t="shared" si="3"/>
        <v>12.05</v>
      </c>
      <c r="C150">
        <v>525</v>
      </c>
    </row>
    <row r="151" spans="1:3" x14ac:dyDescent="0.25">
      <c r="A151">
        <v>4.84</v>
      </c>
      <c r="B151">
        <f t="shared" si="3"/>
        <v>12.1</v>
      </c>
      <c r="C151">
        <v>545.1</v>
      </c>
    </row>
    <row r="152" spans="1:3" x14ac:dyDescent="0.25">
      <c r="A152">
        <v>4.8600000000000003</v>
      </c>
      <c r="B152">
        <f t="shared" si="3"/>
        <v>12.15</v>
      </c>
      <c r="C152">
        <v>566</v>
      </c>
    </row>
    <row r="153" spans="1:3" x14ac:dyDescent="0.25">
      <c r="A153">
        <v>4.88</v>
      </c>
      <c r="B153">
        <f t="shared" si="3"/>
        <v>12.2</v>
      </c>
      <c r="C153">
        <v>588</v>
      </c>
    </row>
    <row r="154" spans="1:3" x14ac:dyDescent="0.25">
      <c r="A154">
        <v>4.9000000000000004</v>
      </c>
      <c r="B154">
        <f t="shared" si="3"/>
        <v>12.25</v>
      </c>
      <c r="C154">
        <v>604</v>
      </c>
    </row>
    <row r="155" spans="1:3" x14ac:dyDescent="0.25">
      <c r="A155">
        <v>4.92</v>
      </c>
      <c r="B155">
        <f t="shared" ref="B155:B187" si="4">A155*2.5</f>
        <v>12.3</v>
      </c>
      <c r="C155">
        <v>636</v>
      </c>
    </row>
    <row r="156" spans="1:3" x14ac:dyDescent="0.25">
      <c r="A156">
        <v>4.9400000000000004</v>
      </c>
      <c r="B156">
        <f t="shared" si="4"/>
        <v>12.350000000000001</v>
      </c>
      <c r="C156">
        <v>656</v>
      </c>
    </row>
    <row r="157" spans="1:3" x14ac:dyDescent="0.25">
      <c r="A157">
        <v>4.96</v>
      </c>
      <c r="B157">
        <f t="shared" si="4"/>
        <v>12.4</v>
      </c>
      <c r="C157">
        <v>675</v>
      </c>
    </row>
    <row r="158" spans="1:3" x14ac:dyDescent="0.25">
      <c r="A158">
        <v>4.9800000000000004</v>
      </c>
      <c r="B158">
        <f t="shared" si="4"/>
        <v>12.450000000000001</v>
      </c>
      <c r="C158">
        <v>694</v>
      </c>
    </row>
    <row r="159" spans="1:3" x14ac:dyDescent="0.25">
      <c r="A159">
        <v>5.0999999999999996</v>
      </c>
      <c r="B159">
        <f t="shared" si="4"/>
        <v>12.75</v>
      </c>
      <c r="C159">
        <v>707</v>
      </c>
    </row>
    <row r="160" spans="1:3" x14ac:dyDescent="0.25">
      <c r="A160">
        <v>5.2</v>
      </c>
      <c r="B160">
        <f t="shared" si="4"/>
        <v>13</v>
      </c>
      <c r="C160">
        <v>783</v>
      </c>
    </row>
    <row r="161" spans="1:3" x14ac:dyDescent="0.25">
      <c r="A161">
        <v>5.3</v>
      </c>
      <c r="B161">
        <f t="shared" si="4"/>
        <v>13.25</v>
      </c>
      <c r="C161">
        <v>834</v>
      </c>
    </row>
    <row r="162" spans="1:3" x14ac:dyDescent="0.25">
      <c r="A162">
        <v>5.4</v>
      </c>
      <c r="B162">
        <f t="shared" si="4"/>
        <v>13.5</v>
      </c>
      <c r="C162">
        <v>865</v>
      </c>
    </row>
    <row r="163" spans="1:3" x14ac:dyDescent="0.25">
      <c r="A163">
        <v>5.9</v>
      </c>
      <c r="B163">
        <f t="shared" si="4"/>
        <v>14.75</v>
      </c>
      <c r="C163">
        <v>883</v>
      </c>
    </row>
    <row r="164" spans="1:3" x14ac:dyDescent="0.25">
      <c r="A164">
        <v>6.4</v>
      </c>
      <c r="B164">
        <f t="shared" si="4"/>
        <v>16</v>
      </c>
      <c r="C164">
        <v>888</v>
      </c>
    </row>
    <row r="165" spans="1:3" x14ac:dyDescent="0.25">
      <c r="A165">
        <v>6.9</v>
      </c>
      <c r="B165">
        <f t="shared" si="4"/>
        <v>17.25</v>
      </c>
      <c r="C165">
        <v>891</v>
      </c>
    </row>
    <row r="166" spans="1:3" x14ac:dyDescent="0.25">
      <c r="A166">
        <v>7.4</v>
      </c>
      <c r="B166">
        <f t="shared" si="4"/>
        <v>18.5</v>
      </c>
      <c r="C166">
        <v>891</v>
      </c>
    </row>
    <row r="168" spans="1:3" x14ac:dyDescent="0.25">
      <c r="A168" s="9">
        <v>44565</v>
      </c>
    </row>
    <row r="169" spans="1:3" x14ac:dyDescent="0.25">
      <c r="A169" s="9" t="s">
        <v>46</v>
      </c>
      <c r="B169" t="s">
        <v>94</v>
      </c>
    </row>
    <row r="170" spans="1:3" x14ac:dyDescent="0.25">
      <c r="A170">
        <v>0</v>
      </c>
      <c r="B170">
        <v>5.9999999999999995E-4</v>
      </c>
    </row>
    <row r="171" spans="1:3" x14ac:dyDescent="0.25">
      <c r="A171">
        <v>0.02</v>
      </c>
      <c r="B171">
        <v>5.9999999999999995E-4</v>
      </c>
    </row>
    <row r="172" spans="1:3" x14ac:dyDescent="0.25">
      <c r="A172">
        <v>0.04</v>
      </c>
      <c r="B172">
        <v>5.9999999999999995E-4</v>
      </c>
    </row>
    <row r="173" spans="1:3" x14ac:dyDescent="0.25">
      <c r="A173">
        <v>0.06</v>
      </c>
      <c r="B173">
        <v>5.9999999999999995E-4</v>
      </c>
    </row>
    <row r="174" spans="1:3" x14ac:dyDescent="0.25">
      <c r="A174">
        <v>0.08</v>
      </c>
      <c r="B174">
        <v>5.9999999999999995E-4</v>
      </c>
    </row>
    <row r="175" spans="1:3" x14ac:dyDescent="0.25">
      <c r="A175">
        <v>0.1</v>
      </c>
      <c r="B175">
        <v>5.9999999999999995E-4</v>
      </c>
    </row>
    <row r="176" spans="1:3" x14ac:dyDescent="0.25">
      <c r="A176">
        <v>0.12</v>
      </c>
      <c r="B176">
        <v>5.9999999999999995E-4</v>
      </c>
    </row>
    <row r="177" spans="1:2" x14ac:dyDescent="0.25">
      <c r="A177">
        <v>0.14000000000000001</v>
      </c>
      <c r="B177">
        <v>5.9999999999999995E-4</v>
      </c>
    </row>
    <row r="178" spans="1:2" x14ac:dyDescent="0.25">
      <c r="A178">
        <v>0.16</v>
      </c>
      <c r="B178">
        <v>5.9999999999999995E-4</v>
      </c>
    </row>
    <row r="179" spans="1:2" x14ac:dyDescent="0.25">
      <c r="A179">
        <v>0.18</v>
      </c>
      <c r="B179">
        <v>5.9999999999999995E-4</v>
      </c>
    </row>
    <row r="180" spans="1:2" x14ac:dyDescent="0.25">
      <c r="A180">
        <v>0.2</v>
      </c>
      <c r="B180">
        <v>6.9999999999999999E-4</v>
      </c>
    </row>
    <row r="181" spans="1:2" x14ac:dyDescent="0.25">
      <c r="A181">
        <v>0.22</v>
      </c>
      <c r="B181">
        <v>6.9999999999999999E-4</v>
      </c>
    </row>
    <row r="182" spans="1:2" x14ac:dyDescent="0.25">
      <c r="A182">
        <v>0.24</v>
      </c>
      <c r="B182">
        <v>6.9999999999999999E-4</v>
      </c>
    </row>
    <row r="183" spans="1:2" x14ac:dyDescent="0.25">
      <c r="A183">
        <v>0.26</v>
      </c>
      <c r="B183">
        <v>6.9999999999999999E-4</v>
      </c>
    </row>
    <row r="184" spans="1:2" x14ac:dyDescent="0.25">
      <c r="A184">
        <v>0.28000000000000003</v>
      </c>
      <c r="B184">
        <v>6.9999999999999999E-4</v>
      </c>
    </row>
    <row r="185" spans="1:2" x14ac:dyDescent="0.25">
      <c r="A185">
        <v>0.3</v>
      </c>
      <c r="B185">
        <v>6.9999999999999999E-4</v>
      </c>
    </row>
    <row r="186" spans="1:2" x14ac:dyDescent="0.25">
      <c r="A186">
        <v>0.32</v>
      </c>
      <c r="B186">
        <v>8.0000000000000004E-4</v>
      </c>
    </row>
    <row r="187" spans="1:2" x14ac:dyDescent="0.25">
      <c r="A187">
        <v>0.34</v>
      </c>
      <c r="B187">
        <v>8.0000000000000004E-4</v>
      </c>
    </row>
    <row r="188" spans="1:2" x14ac:dyDescent="0.25">
      <c r="A188">
        <v>0.36</v>
      </c>
      <c r="B188">
        <v>8.0000000000000004E-4</v>
      </c>
    </row>
    <row r="189" spans="1:2" x14ac:dyDescent="0.25">
      <c r="A189">
        <v>0.38</v>
      </c>
      <c r="B189">
        <v>8.0000000000000004E-4</v>
      </c>
    </row>
    <row r="190" spans="1:2" x14ac:dyDescent="0.25">
      <c r="A190">
        <v>0.4</v>
      </c>
      <c r="B190">
        <v>8.9999999999999998E-4</v>
      </c>
    </row>
    <row r="191" spans="1:2" x14ac:dyDescent="0.25">
      <c r="A191">
        <v>0.42</v>
      </c>
      <c r="B191">
        <v>8.9999999999999998E-4</v>
      </c>
    </row>
    <row r="192" spans="1:2" x14ac:dyDescent="0.25">
      <c r="A192">
        <v>0.44</v>
      </c>
      <c r="B192">
        <v>8.9999999999999998E-4</v>
      </c>
    </row>
    <row r="193" spans="1:10" x14ac:dyDescent="0.25">
      <c r="A193">
        <v>0.46</v>
      </c>
      <c r="B193">
        <v>8.9999999999999998E-4</v>
      </c>
    </row>
    <row r="194" spans="1:10" x14ac:dyDescent="0.25">
      <c r="A194">
        <v>0.48</v>
      </c>
      <c r="B194">
        <v>1E-3</v>
      </c>
      <c r="E194" t="s">
        <v>95</v>
      </c>
      <c r="G194" t="s">
        <v>38</v>
      </c>
      <c r="H194">
        <v>0.4</v>
      </c>
      <c r="I194" t="s">
        <v>46</v>
      </c>
    </row>
    <row r="195" spans="1:10" x14ac:dyDescent="0.25">
      <c r="A195">
        <v>0.5</v>
      </c>
      <c r="B195">
        <v>1E-3</v>
      </c>
      <c r="G195" t="s">
        <v>96</v>
      </c>
      <c r="H195">
        <v>2.2000000000000002</v>
      </c>
      <c r="I195" t="s">
        <v>100</v>
      </c>
      <c r="J195" t="s">
        <v>99</v>
      </c>
    </row>
    <row r="196" spans="1:10" x14ac:dyDescent="0.25">
      <c r="A196">
        <v>0.52</v>
      </c>
      <c r="B196">
        <v>1.1000000000000001E-3</v>
      </c>
      <c r="G196" t="s">
        <v>97</v>
      </c>
      <c r="H196">
        <v>0.29799999999999999</v>
      </c>
      <c r="I196" t="s">
        <v>46</v>
      </c>
      <c r="J196" t="s">
        <v>98</v>
      </c>
    </row>
    <row r="197" spans="1:10" x14ac:dyDescent="0.25">
      <c r="A197">
        <v>0.54</v>
      </c>
      <c r="B197">
        <v>1.1000000000000001E-3</v>
      </c>
    </row>
    <row r="198" spans="1:10" x14ac:dyDescent="0.25">
      <c r="A198">
        <v>0.56000000000000005</v>
      </c>
      <c r="B198">
        <v>1.1000000000000001E-3</v>
      </c>
    </row>
    <row r="199" spans="1:10" x14ac:dyDescent="0.25">
      <c r="A199">
        <v>0.57999999999999996</v>
      </c>
      <c r="B199">
        <v>1.1999999999999999E-3</v>
      </c>
    </row>
    <row r="200" spans="1:10" x14ac:dyDescent="0.25">
      <c r="A200">
        <v>0.6</v>
      </c>
      <c r="B200">
        <v>1.1999999999999999E-3</v>
      </c>
    </row>
    <row r="201" spans="1:10" x14ac:dyDescent="0.25">
      <c r="A201">
        <v>0.62</v>
      </c>
      <c r="B201">
        <v>1.2999999999999999E-3</v>
      </c>
    </row>
    <row r="202" spans="1:10" x14ac:dyDescent="0.25">
      <c r="A202">
        <v>0.64</v>
      </c>
      <c r="B202">
        <v>1.4E-3</v>
      </c>
    </row>
    <row r="203" spans="1:10" x14ac:dyDescent="0.25">
      <c r="A203">
        <v>0.66</v>
      </c>
      <c r="B203">
        <v>1.4E-3</v>
      </c>
    </row>
    <row r="204" spans="1:10" x14ac:dyDescent="0.25">
      <c r="A204">
        <v>0.68</v>
      </c>
      <c r="B204">
        <v>1.5E-3</v>
      </c>
    </row>
    <row r="205" spans="1:10" x14ac:dyDescent="0.25">
      <c r="A205">
        <v>0.7</v>
      </c>
      <c r="B205">
        <v>1.5E-3</v>
      </c>
    </row>
    <row r="206" spans="1:10" x14ac:dyDescent="0.25">
      <c r="A206">
        <v>0.72</v>
      </c>
      <c r="B206">
        <v>1.6000000000000001E-3</v>
      </c>
    </row>
    <row r="207" spans="1:10" x14ac:dyDescent="0.25">
      <c r="A207">
        <v>0.74</v>
      </c>
      <c r="B207">
        <v>1.6999999999999999E-3</v>
      </c>
    </row>
    <row r="208" spans="1:10" x14ac:dyDescent="0.25">
      <c r="A208">
        <v>0.76</v>
      </c>
      <c r="B208">
        <v>1.8E-3</v>
      </c>
    </row>
    <row r="209" spans="1:2" x14ac:dyDescent="0.25">
      <c r="A209">
        <v>0.78</v>
      </c>
      <c r="B209">
        <v>1.9E-3</v>
      </c>
    </row>
    <row r="210" spans="1:2" x14ac:dyDescent="0.25">
      <c r="A210">
        <v>0.8</v>
      </c>
      <c r="B210">
        <v>1.9E-3</v>
      </c>
    </row>
    <row r="211" spans="1:2" x14ac:dyDescent="0.25">
      <c r="A211">
        <v>0.82</v>
      </c>
      <c r="B211">
        <v>2E-3</v>
      </c>
    </row>
    <row r="212" spans="1:2" x14ac:dyDescent="0.25">
      <c r="A212">
        <v>0.84</v>
      </c>
      <c r="B212">
        <v>2.2000000000000001E-3</v>
      </c>
    </row>
    <row r="213" spans="1:2" x14ac:dyDescent="0.25">
      <c r="A213">
        <v>0.86</v>
      </c>
      <c r="B213">
        <v>2.3E-3</v>
      </c>
    </row>
    <row r="214" spans="1:2" x14ac:dyDescent="0.25">
      <c r="A214">
        <v>0.88</v>
      </c>
      <c r="B214">
        <v>2.3999999999999998E-3</v>
      </c>
    </row>
    <row r="215" spans="1:2" x14ac:dyDescent="0.25">
      <c r="A215">
        <v>0.9</v>
      </c>
      <c r="B215">
        <v>2.5999999999999999E-3</v>
      </c>
    </row>
    <row r="216" spans="1:2" x14ac:dyDescent="0.25">
      <c r="A216">
        <v>0.92</v>
      </c>
      <c r="B216">
        <v>2.7000000000000001E-3</v>
      </c>
    </row>
    <row r="217" spans="1:2" x14ac:dyDescent="0.25">
      <c r="A217">
        <v>0.94</v>
      </c>
      <c r="B217">
        <v>2.8999999999999998E-3</v>
      </c>
    </row>
    <row r="218" spans="1:2" x14ac:dyDescent="0.25">
      <c r="A218">
        <v>0.96</v>
      </c>
      <c r="B218">
        <v>3.2000000000000002E-3</v>
      </c>
    </row>
    <row r="219" spans="1:2" x14ac:dyDescent="0.25">
      <c r="A219">
        <v>0.98</v>
      </c>
      <c r="B219">
        <v>3.3999999999999998E-3</v>
      </c>
    </row>
    <row r="220" spans="1:2" x14ac:dyDescent="0.25">
      <c r="A220">
        <v>1</v>
      </c>
      <c r="B220">
        <v>3.7000000000000002E-3</v>
      </c>
    </row>
    <row r="221" spans="1:2" x14ac:dyDescent="0.25">
      <c r="A221">
        <v>1.02</v>
      </c>
      <c r="B221">
        <v>3.8E-3</v>
      </c>
    </row>
    <row r="222" spans="1:2" x14ac:dyDescent="0.25">
      <c r="A222">
        <v>1.04</v>
      </c>
      <c r="B222">
        <v>4.3E-3</v>
      </c>
    </row>
    <row r="223" spans="1:2" x14ac:dyDescent="0.25">
      <c r="A223">
        <v>1.06</v>
      </c>
      <c r="B223">
        <v>4.4999999999999997E-3</v>
      </c>
    </row>
    <row r="224" spans="1:2" x14ac:dyDescent="0.25">
      <c r="A224">
        <v>1.08</v>
      </c>
      <c r="B224">
        <v>4.8999999999999998E-3</v>
      </c>
    </row>
    <row r="225" spans="1:2" x14ac:dyDescent="0.25">
      <c r="A225">
        <v>1.1000000000000001</v>
      </c>
      <c r="B225">
        <v>5.8999999999999999E-3</v>
      </c>
    </row>
    <row r="226" spans="1:2" x14ac:dyDescent="0.25">
      <c r="A226">
        <v>1.1200000000000001</v>
      </c>
      <c r="B226">
        <v>6.4000000000000003E-3</v>
      </c>
    </row>
    <row r="227" spans="1:2" x14ac:dyDescent="0.25">
      <c r="A227">
        <v>1.1399999999999999</v>
      </c>
      <c r="B227">
        <v>6.7999999999999996E-3</v>
      </c>
    </row>
    <row r="228" spans="1:2" x14ac:dyDescent="0.25">
      <c r="A228">
        <v>1.1599999999999999</v>
      </c>
      <c r="B228">
        <v>8.0000000000000002E-3</v>
      </c>
    </row>
    <row r="229" spans="1:2" x14ac:dyDescent="0.25">
      <c r="A229">
        <v>1.18</v>
      </c>
      <c r="B229">
        <v>8.8999999999999999E-3</v>
      </c>
    </row>
    <row r="230" spans="1:2" x14ac:dyDescent="0.25">
      <c r="A230">
        <v>1.2</v>
      </c>
      <c r="B230">
        <v>1.01E-2</v>
      </c>
    </row>
    <row r="231" spans="1:2" x14ac:dyDescent="0.25">
      <c r="A231">
        <v>1.22</v>
      </c>
      <c r="B231">
        <v>1.3299999999999999E-2</v>
      </c>
    </row>
    <row r="232" spans="1:2" x14ac:dyDescent="0.25">
      <c r="A232">
        <v>1.24</v>
      </c>
      <c r="B232">
        <v>1.4999999999999999E-2</v>
      </c>
    </row>
    <row r="233" spans="1:2" x14ac:dyDescent="0.25">
      <c r="A233">
        <v>1.26</v>
      </c>
      <c r="B233">
        <v>1.8100000000000002E-2</v>
      </c>
    </row>
    <row r="234" spans="1:2" x14ac:dyDescent="0.25">
      <c r="A234">
        <v>1.28</v>
      </c>
      <c r="B234">
        <v>2.12E-2</v>
      </c>
    </row>
    <row r="235" spans="1:2" x14ac:dyDescent="0.25">
      <c r="A235">
        <v>1.3</v>
      </c>
      <c r="B235">
        <v>2.3599999999999999E-2</v>
      </c>
    </row>
    <row r="236" spans="1:2" x14ac:dyDescent="0.25">
      <c r="A236">
        <v>1.32</v>
      </c>
      <c r="B236">
        <v>3.0800000000000001E-2</v>
      </c>
    </row>
    <row r="237" spans="1:2" x14ac:dyDescent="0.25">
      <c r="A237">
        <v>1.34</v>
      </c>
      <c r="B237">
        <v>3.5400000000000001E-2</v>
      </c>
    </row>
    <row r="238" spans="1:2" x14ac:dyDescent="0.25">
      <c r="A238">
        <v>1.36</v>
      </c>
      <c r="B238">
        <v>3.9100000000000003E-2</v>
      </c>
    </row>
    <row r="239" spans="1:2" x14ac:dyDescent="0.25">
      <c r="A239">
        <v>1.38</v>
      </c>
      <c r="B239">
        <v>4.7899999999999998E-2</v>
      </c>
    </row>
    <row r="240" spans="1:2" x14ac:dyDescent="0.25">
      <c r="A240">
        <v>1.4</v>
      </c>
      <c r="B240">
        <v>5.4699999999999999E-2</v>
      </c>
    </row>
    <row r="241" spans="1:2" x14ac:dyDescent="0.25">
      <c r="A241">
        <v>1.42</v>
      </c>
      <c r="B241">
        <v>6.0400000000000002E-2</v>
      </c>
    </row>
    <row r="242" spans="1:2" x14ac:dyDescent="0.25">
      <c r="A242">
        <v>1.44</v>
      </c>
      <c r="B242">
        <v>7.9600000000000004E-2</v>
      </c>
    </row>
    <row r="243" spans="1:2" x14ac:dyDescent="0.25">
      <c r="A243">
        <v>1.46</v>
      </c>
      <c r="B243">
        <v>8.7400000000000005E-2</v>
      </c>
    </row>
    <row r="244" spans="1:2" x14ac:dyDescent="0.25">
      <c r="A244">
        <v>1.48</v>
      </c>
      <c r="B244">
        <v>0.1009</v>
      </c>
    </row>
    <row r="245" spans="1:2" x14ac:dyDescent="0.25">
      <c r="A245">
        <v>1.5</v>
      </c>
      <c r="B245">
        <v>0.1094</v>
      </c>
    </row>
    <row r="246" spans="1:2" x14ac:dyDescent="0.25">
      <c r="A246">
        <v>1.52</v>
      </c>
      <c r="B246">
        <v>0.1177</v>
      </c>
    </row>
    <row r="247" spans="1:2" x14ac:dyDescent="0.25">
      <c r="A247">
        <v>1.54</v>
      </c>
      <c r="B247">
        <v>0.13370000000000001</v>
      </c>
    </row>
    <row r="248" spans="1:2" x14ac:dyDescent="0.25">
      <c r="A248">
        <v>1.56</v>
      </c>
      <c r="B248">
        <v>0.1555</v>
      </c>
    </row>
    <row r="249" spans="1:2" x14ac:dyDescent="0.25">
      <c r="A249">
        <v>1.58</v>
      </c>
      <c r="B249">
        <v>0.1676</v>
      </c>
    </row>
    <row r="250" spans="1:2" x14ac:dyDescent="0.25">
      <c r="A250">
        <v>1.6</v>
      </c>
      <c r="B250">
        <v>0.19309999999999999</v>
      </c>
    </row>
    <row r="251" spans="1:2" x14ac:dyDescent="0.25">
      <c r="A251">
        <v>1.62</v>
      </c>
      <c r="B251">
        <v>0.19939999999999999</v>
      </c>
    </row>
    <row r="252" spans="1:2" x14ac:dyDescent="0.25">
      <c r="A252">
        <v>1.64</v>
      </c>
      <c r="B252">
        <v>0.223</v>
      </c>
    </row>
    <row r="253" spans="1:2" x14ac:dyDescent="0.25">
      <c r="A253">
        <v>1.66</v>
      </c>
      <c r="B253">
        <v>0.23330000000000001</v>
      </c>
    </row>
    <row r="254" spans="1:2" x14ac:dyDescent="0.25">
      <c r="A254">
        <v>1.68</v>
      </c>
      <c r="B254">
        <v>0.26590000000000003</v>
      </c>
    </row>
    <row r="255" spans="1:2" x14ac:dyDescent="0.25">
      <c r="A255">
        <v>1.7</v>
      </c>
      <c r="B255">
        <v>0.28370000000000001</v>
      </c>
    </row>
    <row r="256" spans="1:2" x14ac:dyDescent="0.25">
      <c r="A256">
        <v>1.72</v>
      </c>
      <c r="B256">
        <v>0.30459999999999998</v>
      </c>
    </row>
    <row r="257" spans="1:3" x14ac:dyDescent="0.25">
      <c r="A257">
        <v>1.74</v>
      </c>
      <c r="B257">
        <v>0.34329999999999999</v>
      </c>
    </row>
    <row r="258" spans="1:3" x14ac:dyDescent="0.25">
      <c r="A258">
        <v>1.76</v>
      </c>
      <c r="B258">
        <v>0.36459999999999998</v>
      </c>
    </row>
    <row r="259" spans="1:3" x14ac:dyDescent="0.25">
      <c r="A259">
        <v>1.78</v>
      </c>
      <c r="B259">
        <v>0.3896</v>
      </c>
    </row>
    <row r="260" spans="1:3" x14ac:dyDescent="0.25">
      <c r="A260">
        <v>1.8</v>
      </c>
      <c r="B260">
        <v>0.48209999999999997</v>
      </c>
    </row>
    <row r="261" spans="1:3" x14ac:dyDescent="0.25">
      <c r="A261">
        <v>1.82</v>
      </c>
      <c r="B261">
        <v>0.52849999999999997</v>
      </c>
    </row>
    <row r="262" spans="1:3" x14ac:dyDescent="0.25">
      <c r="A262">
        <v>1.84</v>
      </c>
      <c r="B262">
        <v>0.56389999999999996</v>
      </c>
    </row>
    <row r="263" spans="1:3" x14ac:dyDescent="0.25">
      <c r="A263">
        <v>1.86</v>
      </c>
      <c r="B263">
        <v>0.6381</v>
      </c>
    </row>
    <row r="264" spans="1:3" x14ac:dyDescent="0.25">
      <c r="A264">
        <v>1.88</v>
      </c>
      <c r="B264">
        <v>0.67700000000000005</v>
      </c>
    </row>
    <row r="265" spans="1:3" x14ac:dyDescent="0.25">
      <c r="A265">
        <v>1.9</v>
      </c>
      <c r="B265">
        <v>0.71889999999999998</v>
      </c>
    </row>
    <row r="266" spans="1:3" x14ac:dyDescent="0.25">
      <c r="A266">
        <v>1.92</v>
      </c>
      <c r="B266">
        <v>0.80520000000000003</v>
      </c>
    </row>
    <row r="267" spans="1:3" x14ac:dyDescent="0.25">
      <c r="A267">
        <v>1.94</v>
      </c>
      <c r="B267">
        <v>0.83760000000000001</v>
      </c>
    </row>
    <row r="268" spans="1:3" x14ac:dyDescent="0.25">
      <c r="A268">
        <v>1.96</v>
      </c>
      <c r="B268">
        <v>0.86509999999999998</v>
      </c>
    </row>
    <row r="269" spans="1:3" x14ac:dyDescent="0.25">
      <c r="A269">
        <v>1.98</v>
      </c>
      <c r="B269">
        <v>0.90720000000000001</v>
      </c>
    </row>
    <row r="270" spans="1:3" x14ac:dyDescent="0.25">
      <c r="A270">
        <v>2</v>
      </c>
      <c r="B270">
        <f>C270*1000</f>
        <v>0.9</v>
      </c>
      <c r="C270">
        <v>8.9999999999999998E-4</v>
      </c>
    </row>
    <row r="271" spans="1:3" x14ac:dyDescent="0.25">
      <c r="A271">
        <v>2.02</v>
      </c>
      <c r="B271">
        <f t="shared" ref="B271:B319" si="5">C271*1000</f>
        <v>1</v>
      </c>
      <c r="C271">
        <v>1E-3</v>
      </c>
    </row>
    <row r="272" spans="1:3" x14ac:dyDescent="0.25">
      <c r="A272">
        <v>2.04</v>
      </c>
      <c r="B272">
        <f t="shared" si="5"/>
        <v>1</v>
      </c>
      <c r="C272">
        <v>1E-3</v>
      </c>
    </row>
    <row r="273" spans="1:3" x14ac:dyDescent="0.25">
      <c r="A273">
        <v>2.06</v>
      </c>
      <c r="B273">
        <f t="shared" si="5"/>
        <v>1</v>
      </c>
      <c r="C273">
        <v>1E-3</v>
      </c>
    </row>
    <row r="274" spans="1:3" x14ac:dyDescent="0.25">
      <c r="A274">
        <v>2.08</v>
      </c>
      <c r="B274">
        <f t="shared" si="5"/>
        <v>1</v>
      </c>
      <c r="C274">
        <v>1E-3</v>
      </c>
    </row>
    <row r="275" spans="1:3" x14ac:dyDescent="0.25">
      <c r="A275">
        <v>2.1</v>
      </c>
      <c r="B275">
        <f t="shared" si="5"/>
        <v>1</v>
      </c>
      <c r="C275">
        <v>1E-3</v>
      </c>
    </row>
    <row r="276" spans="1:3" x14ac:dyDescent="0.25">
      <c r="A276">
        <v>2.12</v>
      </c>
      <c r="B276">
        <f t="shared" si="5"/>
        <v>1</v>
      </c>
      <c r="C276">
        <v>1E-3</v>
      </c>
    </row>
    <row r="277" spans="1:3" x14ac:dyDescent="0.25">
      <c r="A277">
        <v>2.14</v>
      </c>
      <c r="B277">
        <f t="shared" si="5"/>
        <v>1.1000000000000001</v>
      </c>
      <c r="C277">
        <v>1.1000000000000001E-3</v>
      </c>
    </row>
    <row r="278" spans="1:3" x14ac:dyDescent="0.25">
      <c r="A278">
        <v>2.16</v>
      </c>
      <c r="B278">
        <f t="shared" si="5"/>
        <v>1.1000000000000001</v>
      </c>
      <c r="C278">
        <v>1.1000000000000001E-3</v>
      </c>
    </row>
    <row r="279" spans="1:3" x14ac:dyDescent="0.25">
      <c r="A279">
        <v>2.1800000000000002</v>
      </c>
      <c r="B279">
        <f t="shared" si="5"/>
        <v>1.1000000000000001</v>
      </c>
      <c r="C279">
        <v>1.1000000000000001E-3</v>
      </c>
    </row>
    <row r="280" spans="1:3" x14ac:dyDescent="0.25">
      <c r="A280">
        <v>2.2000000000000002</v>
      </c>
      <c r="B280">
        <f t="shared" si="5"/>
        <v>1.1000000000000001</v>
      </c>
      <c r="C280">
        <v>1.1000000000000001E-3</v>
      </c>
    </row>
    <row r="281" spans="1:3" x14ac:dyDescent="0.25">
      <c r="A281">
        <v>2.2200000000000002</v>
      </c>
      <c r="B281">
        <f t="shared" si="5"/>
        <v>1.1000000000000001</v>
      </c>
      <c r="C281">
        <v>1.1000000000000001E-3</v>
      </c>
    </row>
    <row r="282" spans="1:3" x14ac:dyDescent="0.25">
      <c r="A282">
        <v>2.2400000000000002</v>
      </c>
      <c r="B282">
        <f t="shared" si="5"/>
        <v>1.1000000000000001</v>
      </c>
      <c r="C282">
        <v>1.1000000000000001E-3</v>
      </c>
    </row>
    <row r="283" spans="1:3" x14ac:dyDescent="0.25">
      <c r="A283">
        <v>2.2599999999999998</v>
      </c>
      <c r="B283">
        <f t="shared" si="5"/>
        <v>1.1000000000000001</v>
      </c>
      <c r="C283">
        <v>1.1000000000000001E-3</v>
      </c>
    </row>
    <row r="284" spans="1:3" x14ac:dyDescent="0.25">
      <c r="A284">
        <v>2.2799999999999998</v>
      </c>
      <c r="B284">
        <f t="shared" si="5"/>
        <v>1.1000000000000001</v>
      </c>
      <c r="C284">
        <v>1.1000000000000001E-3</v>
      </c>
    </row>
    <row r="285" spans="1:3" x14ac:dyDescent="0.25">
      <c r="A285">
        <v>2.2999999999999998</v>
      </c>
      <c r="B285">
        <f t="shared" si="5"/>
        <v>1.1000000000000001</v>
      </c>
      <c r="C285">
        <v>1.1000000000000001E-3</v>
      </c>
    </row>
    <row r="286" spans="1:3" x14ac:dyDescent="0.25">
      <c r="A286">
        <v>2.3199999999999998</v>
      </c>
      <c r="B286">
        <f t="shared" si="5"/>
        <v>1.1000000000000001</v>
      </c>
      <c r="C286">
        <v>1.1000000000000001E-3</v>
      </c>
    </row>
    <row r="287" spans="1:3" x14ac:dyDescent="0.25">
      <c r="A287">
        <v>2.34</v>
      </c>
      <c r="B287">
        <f t="shared" si="5"/>
        <v>1.1000000000000001</v>
      </c>
      <c r="C287">
        <v>1.1000000000000001E-3</v>
      </c>
    </row>
    <row r="288" spans="1:3" x14ac:dyDescent="0.25">
      <c r="A288">
        <v>2.36</v>
      </c>
      <c r="B288">
        <f t="shared" si="5"/>
        <v>1.1000000000000001</v>
      </c>
      <c r="C288">
        <v>1.1000000000000001E-3</v>
      </c>
    </row>
    <row r="289" spans="1:3" x14ac:dyDescent="0.25">
      <c r="A289">
        <v>2.38</v>
      </c>
      <c r="B289">
        <f t="shared" si="5"/>
        <v>1.1000000000000001</v>
      </c>
      <c r="C289">
        <v>1.1000000000000001E-3</v>
      </c>
    </row>
    <row r="290" spans="1:3" x14ac:dyDescent="0.25">
      <c r="A290">
        <v>2.4</v>
      </c>
      <c r="B290">
        <f t="shared" si="5"/>
        <v>1.1000000000000001</v>
      </c>
      <c r="C290">
        <v>1.1000000000000001E-3</v>
      </c>
    </row>
    <row r="291" spans="1:3" x14ac:dyDescent="0.25">
      <c r="A291">
        <v>2.42</v>
      </c>
      <c r="B291">
        <f t="shared" si="5"/>
        <v>1.1000000000000001</v>
      </c>
      <c r="C291">
        <v>1.1000000000000001E-3</v>
      </c>
    </row>
    <row r="292" spans="1:3" x14ac:dyDescent="0.25">
      <c r="A292">
        <v>2.44</v>
      </c>
      <c r="B292">
        <f t="shared" si="5"/>
        <v>1.1000000000000001</v>
      </c>
      <c r="C292">
        <v>1.1000000000000001E-3</v>
      </c>
    </row>
    <row r="293" spans="1:3" x14ac:dyDescent="0.25">
      <c r="A293">
        <v>2.46</v>
      </c>
      <c r="B293">
        <f t="shared" si="5"/>
        <v>1.1000000000000001</v>
      </c>
      <c r="C293">
        <v>1.1000000000000001E-3</v>
      </c>
    </row>
    <row r="294" spans="1:3" x14ac:dyDescent="0.25">
      <c r="A294">
        <v>2.48</v>
      </c>
      <c r="B294">
        <f t="shared" si="5"/>
        <v>1.1000000000000001</v>
      </c>
      <c r="C294">
        <v>1.1000000000000001E-3</v>
      </c>
    </row>
    <row r="295" spans="1:3" x14ac:dyDescent="0.25">
      <c r="A295">
        <v>2.5</v>
      </c>
      <c r="B295">
        <f t="shared" si="5"/>
        <v>1.1000000000000001</v>
      </c>
      <c r="C295">
        <v>1.1000000000000001E-3</v>
      </c>
    </row>
    <row r="296" spans="1:3" x14ac:dyDescent="0.25">
      <c r="A296">
        <v>2.52</v>
      </c>
      <c r="B296">
        <f t="shared" si="5"/>
        <v>1.1000000000000001</v>
      </c>
      <c r="C296">
        <v>1.1000000000000001E-3</v>
      </c>
    </row>
    <row r="297" spans="1:3" x14ac:dyDescent="0.25">
      <c r="A297">
        <v>2.54</v>
      </c>
      <c r="B297">
        <f t="shared" si="5"/>
        <v>1.1000000000000001</v>
      </c>
      <c r="C297">
        <v>1.1000000000000001E-3</v>
      </c>
    </row>
    <row r="298" spans="1:3" x14ac:dyDescent="0.25">
      <c r="A298">
        <v>2.56</v>
      </c>
      <c r="B298">
        <f t="shared" si="5"/>
        <v>1.1000000000000001</v>
      </c>
      <c r="C298">
        <v>1.1000000000000001E-3</v>
      </c>
    </row>
    <row r="299" spans="1:3" x14ac:dyDescent="0.25">
      <c r="A299">
        <v>2.58</v>
      </c>
      <c r="B299">
        <f t="shared" si="5"/>
        <v>1.1000000000000001</v>
      </c>
      <c r="C299">
        <v>1.1000000000000001E-3</v>
      </c>
    </row>
    <row r="300" spans="1:3" x14ac:dyDescent="0.25">
      <c r="A300">
        <v>2.6</v>
      </c>
      <c r="B300">
        <f t="shared" si="5"/>
        <v>1.1000000000000001</v>
      </c>
      <c r="C300">
        <v>1.1000000000000001E-3</v>
      </c>
    </row>
    <row r="301" spans="1:3" x14ac:dyDescent="0.25">
      <c r="A301">
        <v>2.62</v>
      </c>
      <c r="B301">
        <f t="shared" si="5"/>
        <v>1.1000000000000001</v>
      </c>
      <c r="C301">
        <v>1.1000000000000001E-3</v>
      </c>
    </row>
    <row r="302" spans="1:3" x14ac:dyDescent="0.25">
      <c r="A302">
        <v>2.64</v>
      </c>
      <c r="B302">
        <f t="shared" si="5"/>
        <v>1.1000000000000001</v>
      </c>
      <c r="C302">
        <v>1.1000000000000001E-3</v>
      </c>
    </row>
    <row r="303" spans="1:3" x14ac:dyDescent="0.25">
      <c r="A303">
        <v>2.66</v>
      </c>
      <c r="B303">
        <f t="shared" si="5"/>
        <v>1.1000000000000001</v>
      </c>
      <c r="C303">
        <v>1.1000000000000001E-3</v>
      </c>
    </row>
    <row r="304" spans="1:3" x14ac:dyDescent="0.25">
      <c r="A304">
        <v>2.68</v>
      </c>
      <c r="B304">
        <f t="shared" si="5"/>
        <v>1.1000000000000001</v>
      </c>
      <c r="C304">
        <v>1.1000000000000001E-3</v>
      </c>
    </row>
    <row r="305" spans="1:3" x14ac:dyDescent="0.25">
      <c r="A305">
        <v>2.7</v>
      </c>
      <c r="B305">
        <f t="shared" si="5"/>
        <v>1.1000000000000001</v>
      </c>
      <c r="C305">
        <v>1.1000000000000001E-3</v>
      </c>
    </row>
    <row r="306" spans="1:3" x14ac:dyDescent="0.25">
      <c r="A306">
        <v>2.72</v>
      </c>
      <c r="B306">
        <f t="shared" si="5"/>
        <v>1.1000000000000001</v>
      </c>
      <c r="C306">
        <v>1.1000000000000001E-3</v>
      </c>
    </row>
    <row r="307" spans="1:3" x14ac:dyDescent="0.25">
      <c r="A307">
        <v>2.74</v>
      </c>
      <c r="B307">
        <f t="shared" si="5"/>
        <v>1.1000000000000001</v>
      </c>
      <c r="C307">
        <v>1.1000000000000001E-3</v>
      </c>
    </row>
    <row r="308" spans="1:3" x14ac:dyDescent="0.25">
      <c r="A308">
        <v>2.76</v>
      </c>
      <c r="B308">
        <f t="shared" si="5"/>
        <v>1.1000000000000001</v>
      </c>
      <c r="C308">
        <v>1.1000000000000001E-3</v>
      </c>
    </row>
    <row r="309" spans="1:3" x14ac:dyDescent="0.25">
      <c r="A309">
        <v>2.78</v>
      </c>
      <c r="B309">
        <f t="shared" si="5"/>
        <v>1.1000000000000001</v>
      </c>
      <c r="C309">
        <v>1.1000000000000001E-3</v>
      </c>
    </row>
    <row r="310" spans="1:3" x14ac:dyDescent="0.25">
      <c r="A310">
        <v>2.8</v>
      </c>
      <c r="B310">
        <f t="shared" si="5"/>
        <v>1.1000000000000001</v>
      </c>
      <c r="C310">
        <v>1.1000000000000001E-3</v>
      </c>
    </row>
    <row r="311" spans="1:3" x14ac:dyDescent="0.25">
      <c r="A311">
        <v>2.82</v>
      </c>
      <c r="B311">
        <f t="shared" si="5"/>
        <v>1.1000000000000001</v>
      </c>
      <c r="C311">
        <v>1.1000000000000001E-3</v>
      </c>
    </row>
    <row r="312" spans="1:3" x14ac:dyDescent="0.25">
      <c r="A312">
        <v>2.84</v>
      </c>
      <c r="B312">
        <f t="shared" si="5"/>
        <v>1.1000000000000001</v>
      </c>
      <c r="C312">
        <v>1.1000000000000001E-3</v>
      </c>
    </row>
    <row r="313" spans="1:3" x14ac:dyDescent="0.25">
      <c r="A313">
        <v>2.86</v>
      </c>
      <c r="B313">
        <f t="shared" si="5"/>
        <v>1.1000000000000001</v>
      </c>
      <c r="C313">
        <v>1.1000000000000001E-3</v>
      </c>
    </row>
    <row r="314" spans="1:3" x14ac:dyDescent="0.25">
      <c r="A314">
        <v>2.88</v>
      </c>
      <c r="B314">
        <f t="shared" si="5"/>
        <v>1.1000000000000001</v>
      </c>
      <c r="C314">
        <v>1.1000000000000001E-3</v>
      </c>
    </row>
    <row r="315" spans="1:3" x14ac:dyDescent="0.25">
      <c r="A315">
        <v>2.9</v>
      </c>
      <c r="B315">
        <f t="shared" si="5"/>
        <v>1.1000000000000001</v>
      </c>
      <c r="C315">
        <v>1.1000000000000001E-3</v>
      </c>
    </row>
    <row r="316" spans="1:3" x14ac:dyDescent="0.25">
      <c r="A316">
        <v>2.92</v>
      </c>
      <c r="B316">
        <f t="shared" si="5"/>
        <v>1.1000000000000001</v>
      </c>
      <c r="C316">
        <v>1.1000000000000001E-3</v>
      </c>
    </row>
    <row r="317" spans="1:3" x14ac:dyDescent="0.25">
      <c r="A317">
        <v>2.94</v>
      </c>
      <c r="B317">
        <f t="shared" si="5"/>
        <v>1.1000000000000001</v>
      </c>
      <c r="C317">
        <v>1.1000000000000001E-3</v>
      </c>
    </row>
    <row r="318" spans="1:3" x14ac:dyDescent="0.25">
      <c r="A318">
        <v>2.96</v>
      </c>
      <c r="B318">
        <f t="shared" si="5"/>
        <v>1.1000000000000001</v>
      </c>
      <c r="C318">
        <v>1.1000000000000001E-3</v>
      </c>
    </row>
    <row r="319" spans="1:3" x14ac:dyDescent="0.25">
      <c r="A319">
        <v>2.98</v>
      </c>
      <c r="B319">
        <f t="shared" si="5"/>
        <v>1.1000000000000001</v>
      </c>
      <c r="C319">
        <v>1.1000000000000001E-3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7623-E698-47B9-9F87-F76B6ED1DFFB}">
  <dimension ref="A1:E72"/>
  <sheetViews>
    <sheetView topLeftCell="A46" workbookViewId="0">
      <selection activeCell="B69" sqref="B69"/>
    </sheetView>
  </sheetViews>
  <sheetFormatPr defaultRowHeight="15" x14ac:dyDescent="0.25"/>
  <cols>
    <col min="1" max="1" width="26" bestFit="1" customWidth="1"/>
    <col min="3" max="3" width="13.140625" bestFit="1" customWidth="1"/>
    <col min="4" max="4" width="12" bestFit="1" customWidth="1"/>
  </cols>
  <sheetData>
    <row r="1" spans="1:5" x14ac:dyDescent="0.25">
      <c r="A1" s="9">
        <v>44566</v>
      </c>
    </row>
    <row r="2" spans="1:5" x14ac:dyDescent="0.25">
      <c r="A2" t="s">
        <v>101</v>
      </c>
    </row>
    <row r="4" spans="1:5" x14ac:dyDescent="0.25">
      <c r="A4" t="s">
        <v>38</v>
      </c>
      <c r="B4">
        <v>0.107</v>
      </c>
      <c r="C4" t="s">
        <v>46</v>
      </c>
    </row>
    <row r="6" spans="1:5" x14ac:dyDescent="0.25">
      <c r="A6" t="s">
        <v>103</v>
      </c>
      <c r="B6">
        <v>5.51</v>
      </c>
      <c r="C6" t="s">
        <v>94</v>
      </c>
      <c r="D6">
        <f>B6*0.001/(PI()*B4*B4*0.01)</f>
        <v>15.319132438402365</v>
      </c>
      <c r="E6" t="s">
        <v>41</v>
      </c>
    </row>
    <row r="8" spans="1:5" x14ac:dyDescent="0.25">
      <c r="A8" t="s">
        <v>104</v>
      </c>
      <c r="B8">
        <f>SQRT(2*B6*0.001/(PI()*B4*B4*0.01))</f>
        <v>5.5351842676468079</v>
      </c>
      <c r="C8" t="s">
        <v>102</v>
      </c>
    </row>
    <row r="56" spans="1:3" x14ac:dyDescent="0.25">
      <c r="A56" t="s">
        <v>105</v>
      </c>
    </row>
    <row r="58" spans="1:3" x14ac:dyDescent="0.25">
      <c r="A58" t="s">
        <v>38</v>
      </c>
      <c r="B58">
        <v>0.43</v>
      </c>
      <c r="C58" t="s">
        <v>46</v>
      </c>
    </row>
    <row r="60" spans="1:3" x14ac:dyDescent="0.25">
      <c r="A60" t="s">
        <v>106</v>
      </c>
      <c r="B60">
        <v>4.5</v>
      </c>
      <c r="C60" t="s">
        <v>94</v>
      </c>
    </row>
    <row r="62" spans="1:3" x14ac:dyDescent="0.25">
      <c r="A62" t="s">
        <v>107</v>
      </c>
      <c r="B62">
        <f>2*B60*0.001/(PI()*B58*B58*0.01)</f>
        <v>1.5493720798562014</v>
      </c>
      <c r="C62" t="s">
        <v>41</v>
      </c>
    </row>
    <row r="64" spans="1:3" x14ac:dyDescent="0.25">
      <c r="A64" t="s">
        <v>109</v>
      </c>
      <c r="B64">
        <f>SQRT(B62)*EXP(-2*0.1*0.1/(B58*B58))</f>
        <v>1.1171248573360459</v>
      </c>
    </row>
    <row r="66" spans="1:4" x14ac:dyDescent="0.25">
      <c r="A66" t="s">
        <v>108</v>
      </c>
      <c r="B66">
        <f>B62*EXP(-2*0.1^2/B58^2)</f>
        <v>1.3905274874839282</v>
      </c>
      <c r="C66" t="s">
        <v>41</v>
      </c>
      <c r="D66" t="s">
        <v>110</v>
      </c>
    </row>
    <row r="68" spans="1:4" x14ac:dyDescent="0.25">
      <c r="A68" t="s">
        <v>87</v>
      </c>
      <c r="B68" s="23">
        <v>100</v>
      </c>
      <c r="C68" t="s">
        <v>112</v>
      </c>
    </row>
    <row r="70" spans="1:4" x14ac:dyDescent="0.25">
      <c r="A70" t="s">
        <v>113</v>
      </c>
      <c r="B70">
        <v>4</v>
      </c>
      <c r="C70" t="s">
        <v>114</v>
      </c>
    </row>
    <row r="72" spans="1:4" s="23" customFormat="1" x14ac:dyDescent="0.25">
      <c r="A72" s="23" t="s">
        <v>111</v>
      </c>
      <c r="B72" s="23">
        <f>B66/(B68*1000)/(B70*0.000000001)/1000</f>
        <v>3.4763187187098201</v>
      </c>
      <c r="C72" s="23" t="s">
        <v>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385C-20F0-4F53-ADF3-F1F4EB18A96E}">
  <dimension ref="A1:O146"/>
  <sheetViews>
    <sheetView tabSelected="1" topLeftCell="A117" zoomScaleNormal="100" workbookViewId="0">
      <selection activeCell="I146" sqref="I146"/>
    </sheetView>
  </sheetViews>
  <sheetFormatPr defaultRowHeight="15" x14ac:dyDescent="0.25"/>
  <cols>
    <col min="1" max="1" width="11.7109375" customWidth="1"/>
    <col min="2" max="2" width="10.28515625" bestFit="1" customWidth="1"/>
    <col min="3" max="3" width="12.7109375" bestFit="1" customWidth="1"/>
    <col min="6" max="6" width="14.28515625" bestFit="1" customWidth="1"/>
    <col min="8" max="8" width="9" bestFit="1" customWidth="1"/>
    <col min="9" max="9" width="8.5703125" bestFit="1" customWidth="1"/>
    <col min="10" max="10" width="14.140625" style="1" bestFit="1" customWidth="1"/>
  </cols>
  <sheetData>
    <row r="1" spans="1:15" x14ac:dyDescent="0.25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L2">
        <f>25/16</f>
        <v>1.5625</v>
      </c>
    </row>
    <row r="4" spans="1:15" s="10" customFormat="1" ht="179.25" x14ac:dyDescent="0.25">
      <c r="B4" s="10" t="s">
        <v>7</v>
      </c>
      <c r="C4" s="10" t="s">
        <v>8</v>
      </c>
      <c r="D4" s="10" t="s">
        <v>5</v>
      </c>
      <c r="E4" s="10" t="s">
        <v>6</v>
      </c>
      <c r="F4" s="10" t="s">
        <v>3</v>
      </c>
      <c r="G4" s="10" t="s">
        <v>9</v>
      </c>
      <c r="H4" s="10" t="s">
        <v>11</v>
      </c>
      <c r="I4" s="10" t="s">
        <v>12</v>
      </c>
      <c r="J4" s="11" t="s">
        <v>10</v>
      </c>
    </row>
    <row r="5" spans="1:15" x14ac:dyDescent="0.25">
      <c r="B5">
        <v>2</v>
      </c>
      <c r="C5">
        <v>45</v>
      </c>
      <c r="D5">
        <v>0</v>
      </c>
      <c r="E5">
        <v>0</v>
      </c>
      <c r="F5">
        <v>12</v>
      </c>
      <c r="G5">
        <v>500</v>
      </c>
      <c r="H5" s="2">
        <v>2.9399999999999999E-4</v>
      </c>
      <c r="I5" s="3">
        <f>H5/(1.56*1.56*PI()/4*0.01)</f>
        <v>1.5381838681465226E-2</v>
      </c>
      <c r="J5" s="1">
        <f>I5/(G5*1000)/(F5*0.000000001)</f>
        <v>2.5636397802442041</v>
      </c>
    </row>
    <row r="6" spans="1:15" x14ac:dyDescent="0.25">
      <c r="B6">
        <v>2</v>
      </c>
      <c r="C6">
        <v>45</v>
      </c>
      <c r="D6">
        <v>0</v>
      </c>
      <c r="E6">
        <v>0</v>
      </c>
      <c r="F6">
        <v>48.5</v>
      </c>
      <c r="G6">
        <v>100</v>
      </c>
      <c r="H6" s="2">
        <v>2.9399999999999999E-4</v>
      </c>
      <c r="I6" s="3">
        <f>H6/(1.56*1.56*PI()/4*0.01)</f>
        <v>1.5381838681465226E-2</v>
      </c>
      <c r="J6" s="1">
        <f>I6/(G6*1000)/(F6*0.000000001)</f>
        <v>3.1715131301990156</v>
      </c>
    </row>
    <row r="7" spans="1:15" x14ac:dyDescent="0.25">
      <c r="B7">
        <v>2</v>
      </c>
      <c r="C7">
        <v>45</v>
      </c>
      <c r="D7">
        <v>0</v>
      </c>
      <c r="E7">
        <v>0</v>
      </c>
      <c r="F7">
        <v>58</v>
      </c>
      <c r="G7">
        <v>10</v>
      </c>
      <c r="H7" s="2">
        <v>2.9399999999999999E-4</v>
      </c>
      <c r="I7" s="3">
        <f>H7/(1.56*1.56*PI()/4*0.01)</f>
        <v>1.5381838681465226E-2</v>
      </c>
      <c r="J7" s="1">
        <f>I7/(G7*1000)/(F7*0.000000001)</f>
        <v>26.520411519767631</v>
      </c>
    </row>
    <row r="11" spans="1:15" x14ac:dyDescent="0.25">
      <c r="B11">
        <v>2</v>
      </c>
      <c r="C11">
        <v>45</v>
      </c>
      <c r="D11">
        <v>0</v>
      </c>
      <c r="E11">
        <v>0</v>
      </c>
      <c r="F11">
        <v>5</v>
      </c>
      <c r="G11">
        <v>10</v>
      </c>
      <c r="H11" s="2">
        <v>3.5149999999999998E-4</v>
      </c>
      <c r="I11" s="3">
        <f>H11/(1.56*1.56*PI()/4*0.01)</f>
        <v>1.8390191484813016E-2</v>
      </c>
      <c r="J11" s="1">
        <f>I11/(G11*1000)/(F11*0.000000001)</f>
        <v>367.80382969626032</v>
      </c>
    </row>
    <row r="12" spans="1:15" x14ac:dyDescent="0.25">
      <c r="B12">
        <v>2</v>
      </c>
      <c r="C12">
        <v>15</v>
      </c>
      <c r="D12">
        <v>0</v>
      </c>
      <c r="E12">
        <v>0</v>
      </c>
      <c r="F12">
        <v>5</v>
      </c>
      <c r="G12">
        <v>10</v>
      </c>
      <c r="H12" s="2">
        <v>8.1180000000000005E-5</v>
      </c>
      <c r="I12" s="3">
        <f>H12/(1.56*1.56*PI()/4*0.01)</f>
        <v>4.2472709665351948E-3</v>
      </c>
      <c r="J12" s="1">
        <f>I12/(G12*1000)/(F12*0.000000001)</f>
        <v>84.945419330703899</v>
      </c>
    </row>
    <row r="14" spans="1:15" s="4" customFormat="1" x14ac:dyDescent="0.25">
      <c r="A14" s="4" t="s">
        <v>13</v>
      </c>
      <c r="B14" s="4">
        <v>1</v>
      </c>
      <c r="C14" s="4">
        <v>45</v>
      </c>
      <c r="D14" s="4">
        <v>0</v>
      </c>
      <c r="E14" s="4">
        <v>0</v>
      </c>
      <c r="F14" s="4">
        <v>5</v>
      </c>
      <c r="G14" s="4">
        <v>10</v>
      </c>
      <c r="H14" s="5">
        <v>2.6399999999999998E-7</v>
      </c>
      <c r="I14" s="6">
        <f>H14/(1.56*1.56*PI()/4*0.01)</f>
        <v>1.3812263305805508E-5</v>
      </c>
      <c r="J14" s="7">
        <f>I14/(G14*1000)/(F14*0.000000001)</f>
        <v>0.27624526611611017</v>
      </c>
    </row>
    <row r="15" spans="1:15" x14ac:dyDescent="0.25">
      <c r="B15">
        <v>1</v>
      </c>
      <c r="C15">
        <v>40</v>
      </c>
      <c r="D15">
        <v>0</v>
      </c>
      <c r="E15">
        <v>0</v>
      </c>
      <c r="F15">
        <v>5</v>
      </c>
      <c r="G15">
        <v>50</v>
      </c>
      <c r="H15" s="2">
        <v>2.6129999999999999E-7</v>
      </c>
      <c r="I15" s="6">
        <f>H15/(1.56*1.56*PI()/4*0.01)</f>
        <v>1.3671001521996135E-5</v>
      </c>
      <c r="J15" s="7">
        <f>I15/(G15*1000)/(F15*0.000000001)</f>
        <v>5.4684006087984544E-2</v>
      </c>
    </row>
    <row r="16" spans="1:15" x14ac:dyDescent="0.25">
      <c r="B16">
        <v>1</v>
      </c>
      <c r="C16">
        <v>38</v>
      </c>
      <c r="D16">
        <v>0</v>
      </c>
      <c r="E16">
        <v>0</v>
      </c>
      <c r="F16">
        <v>5</v>
      </c>
      <c r="G16">
        <v>100</v>
      </c>
      <c r="H16" s="2">
        <v>2.6899999999999999E-7</v>
      </c>
      <c r="I16" s="6">
        <f>H16/(1.56*1.56*PI()/4*0.01)</f>
        <v>1.4073859201748795E-5</v>
      </c>
      <c r="J16" s="7">
        <f>I16/(G16*1000)/(F16*0.000000001)</f>
        <v>2.8147718403497592E-2</v>
      </c>
      <c r="L16" s="8" t="s">
        <v>14</v>
      </c>
    </row>
    <row r="19" spans="1:12" x14ac:dyDescent="0.25">
      <c r="B19">
        <v>3</v>
      </c>
      <c r="C19">
        <v>5</v>
      </c>
      <c r="D19">
        <v>0</v>
      </c>
      <c r="E19">
        <v>0</v>
      </c>
      <c r="F19">
        <v>5</v>
      </c>
      <c r="G19">
        <v>10</v>
      </c>
      <c r="H19" s="2">
        <v>3.8720000000000002E-5</v>
      </c>
      <c r="I19" s="6">
        <f>H19/(1.56*1.56*PI()/4*0.01)</f>
        <v>2.0257986181848081E-3</v>
      </c>
      <c r="J19" s="7">
        <f>I19/(G19*1000)/(F19*0.000000001)</f>
        <v>40.515972363696164</v>
      </c>
    </row>
    <row r="20" spans="1:12" x14ac:dyDescent="0.25">
      <c r="B20">
        <v>3</v>
      </c>
      <c r="C20">
        <v>5</v>
      </c>
      <c r="D20">
        <v>0</v>
      </c>
      <c r="E20">
        <v>0</v>
      </c>
      <c r="F20">
        <v>5</v>
      </c>
      <c r="G20">
        <v>50</v>
      </c>
      <c r="H20" s="2">
        <v>4.3019999999999998E-5</v>
      </c>
      <c r="I20" s="6">
        <f>H20/(1.56*1.56*PI()/4*0.01)</f>
        <v>2.250771088696034E-3</v>
      </c>
      <c r="J20" s="7">
        <f>I20/(G20*1000)/(F20*0.000000001)</f>
        <v>9.0030843547841357</v>
      </c>
    </row>
    <row r="23" spans="1:12" x14ac:dyDescent="0.25">
      <c r="A23" s="9">
        <v>44532</v>
      </c>
      <c r="B23">
        <v>1</v>
      </c>
      <c r="C23">
        <v>45</v>
      </c>
      <c r="D23">
        <v>0</v>
      </c>
      <c r="E23">
        <v>0</v>
      </c>
      <c r="F23">
        <v>5</v>
      </c>
      <c r="G23">
        <v>10</v>
      </c>
      <c r="H23" s="2">
        <v>2.8599999999999999E-7</v>
      </c>
      <c r="I23" s="6">
        <f>H23/(1.56*1.56*PI()/4*0.01)</f>
        <v>1.4963285247955968E-5</v>
      </c>
      <c r="J23" s="7">
        <f>I23/(G23*1000)/(F23*0.000000001)</f>
        <v>0.29926570495911936</v>
      </c>
      <c r="L23" t="s">
        <v>17</v>
      </c>
    </row>
    <row r="24" spans="1:12" x14ac:dyDescent="0.25">
      <c r="A24" s="9">
        <v>44532</v>
      </c>
      <c r="B24">
        <v>2</v>
      </c>
      <c r="C24">
        <v>3</v>
      </c>
      <c r="D24">
        <v>0</v>
      </c>
      <c r="E24">
        <v>0</v>
      </c>
      <c r="F24">
        <v>5</v>
      </c>
      <c r="G24">
        <v>10</v>
      </c>
      <c r="H24" s="2">
        <v>2.8899999999999999E-6</v>
      </c>
      <c r="I24" s="6">
        <f>H24/(1.56*1.56*PI()/4*0.01)</f>
        <v>1.512024278552194E-4</v>
      </c>
      <c r="J24" s="7">
        <f>I24/(G24*1000)/(F24*0.000000001)</f>
        <v>3.024048557104388</v>
      </c>
      <c r="L24" t="s">
        <v>16</v>
      </c>
    </row>
    <row r="27" spans="1:12" x14ac:dyDescent="0.25">
      <c r="B27">
        <v>3</v>
      </c>
      <c r="C27">
        <v>45</v>
      </c>
      <c r="D27">
        <v>0</v>
      </c>
      <c r="E27">
        <v>0</v>
      </c>
      <c r="F27">
        <v>4</v>
      </c>
      <c r="G27">
        <v>10</v>
      </c>
      <c r="H27" s="2">
        <v>2E-3</v>
      </c>
      <c r="I27" s="6">
        <f>H27/(1.56*1.56*PI()/4*0.01)</f>
        <v>0.10463835837731447</v>
      </c>
      <c r="J27" s="7">
        <f>I27/(G27*1000)/(F27*0.000000001)</f>
        <v>2615.9589594328613</v>
      </c>
    </row>
    <row r="28" spans="1:12" x14ac:dyDescent="0.25">
      <c r="A28" s="9">
        <v>44533</v>
      </c>
      <c r="B28">
        <v>3</v>
      </c>
      <c r="C28">
        <v>45</v>
      </c>
      <c r="D28">
        <v>0</v>
      </c>
      <c r="E28">
        <v>0</v>
      </c>
      <c r="F28">
        <v>4</v>
      </c>
      <c r="G28">
        <v>20</v>
      </c>
      <c r="H28" s="2">
        <v>2.0100000000000001E-3</v>
      </c>
      <c r="I28" s="6">
        <f>H28/(1.56*1.56*PI()/4*0.01)</f>
        <v>0.10516155016920105</v>
      </c>
      <c r="J28" s="7">
        <f>I28/(G28*1000)/(F28*0.000000001)</f>
        <v>1314.519377115013</v>
      </c>
      <c r="L28" t="s">
        <v>18</v>
      </c>
    </row>
    <row r="29" spans="1:12" x14ac:dyDescent="0.25">
      <c r="B29">
        <v>3</v>
      </c>
      <c r="C29">
        <v>45</v>
      </c>
      <c r="D29">
        <v>0</v>
      </c>
      <c r="E29">
        <v>0</v>
      </c>
      <c r="F29">
        <v>4</v>
      </c>
      <c r="G29">
        <v>100</v>
      </c>
      <c r="H29" s="2">
        <v>2.2599999999999999E-3</v>
      </c>
      <c r="I29" s="6">
        <f>H29/(1.56*1.56*PI()/4*0.01)</f>
        <v>0.11824134496636535</v>
      </c>
      <c r="J29" s="7">
        <f>I29/(G29*1000)/(F29*0.000000001)</f>
        <v>295.60336241591335</v>
      </c>
    </row>
    <row r="31" spans="1:12" x14ac:dyDescent="0.25">
      <c r="B31">
        <v>4</v>
      </c>
      <c r="C31">
        <v>45</v>
      </c>
      <c r="D31">
        <v>0</v>
      </c>
      <c r="E31">
        <v>0</v>
      </c>
      <c r="F31">
        <v>4</v>
      </c>
      <c r="G31">
        <v>11</v>
      </c>
      <c r="H31" s="2">
        <v>3.5599999999999998E-3</v>
      </c>
      <c r="I31" s="6">
        <f>H31/(1.56*1.56*PI()/4*0.01)</f>
        <v>0.18625627791161975</v>
      </c>
      <c r="J31" s="1">
        <f>I31/(G31*1000)/(F31*0.000000001)</f>
        <v>4233.097225264085</v>
      </c>
    </row>
    <row r="32" spans="1:12" x14ac:dyDescent="0.25">
      <c r="B32">
        <v>4</v>
      </c>
      <c r="C32">
        <v>45</v>
      </c>
      <c r="D32">
        <v>0</v>
      </c>
      <c r="E32">
        <v>0</v>
      </c>
      <c r="F32">
        <v>4</v>
      </c>
      <c r="G32">
        <v>50</v>
      </c>
      <c r="H32" s="2">
        <v>3.15E-3</v>
      </c>
      <c r="I32" s="6">
        <f t="shared" ref="I32:I35" si="0">H32/(1.56*1.56*PI()/4*0.01)</f>
        <v>0.1648054144442703</v>
      </c>
      <c r="J32" s="1">
        <f t="shared" ref="J32:J35" si="1">I32/(G32*1000)/(F32*0.000000001)</f>
        <v>824.02707222135155</v>
      </c>
    </row>
    <row r="33" spans="1:12" x14ac:dyDescent="0.25">
      <c r="B33">
        <v>4</v>
      </c>
      <c r="C33">
        <v>45</v>
      </c>
      <c r="D33">
        <v>0</v>
      </c>
      <c r="E33">
        <v>0</v>
      </c>
      <c r="F33">
        <v>4</v>
      </c>
      <c r="G33">
        <v>111</v>
      </c>
      <c r="H33" s="2">
        <v>3.1800000000000001E-3</v>
      </c>
      <c r="I33" s="6">
        <f t="shared" si="0"/>
        <v>0.16637498981993001</v>
      </c>
      <c r="J33" s="1">
        <f t="shared" si="1"/>
        <v>374.7184455403829</v>
      </c>
    </row>
    <row r="34" spans="1:12" x14ac:dyDescent="0.25">
      <c r="B34">
        <v>4</v>
      </c>
      <c r="C34">
        <v>45</v>
      </c>
      <c r="D34">
        <v>0</v>
      </c>
      <c r="E34">
        <v>0</v>
      </c>
      <c r="F34">
        <v>4</v>
      </c>
      <c r="G34">
        <v>389</v>
      </c>
      <c r="H34" s="2">
        <v>4.6800000000000001E-3</v>
      </c>
      <c r="I34" s="6">
        <f t="shared" si="0"/>
        <v>0.24485375860291586</v>
      </c>
      <c r="J34" s="1">
        <f t="shared" si="1"/>
        <v>157.36102737976597</v>
      </c>
      <c r="K34">
        <v>300</v>
      </c>
    </row>
    <row r="35" spans="1:12" x14ac:dyDescent="0.25">
      <c r="B35">
        <v>4</v>
      </c>
      <c r="C35">
        <v>45</v>
      </c>
      <c r="D35">
        <v>0</v>
      </c>
      <c r="E35">
        <v>0</v>
      </c>
      <c r="F35">
        <v>4</v>
      </c>
      <c r="G35">
        <v>775</v>
      </c>
      <c r="H35" s="2">
        <v>8.5599999999999999E-3</v>
      </c>
      <c r="I35" s="6">
        <f t="shared" si="0"/>
        <v>0.44785217385490589</v>
      </c>
      <c r="J35" s="1">
        <f t="shared" si="1"/>
        <v>144.46844317900189</v>
      </c>
      <c r="K35">
        <v>500</v>
      </c>
    </row>
    <row r="36" spans="1:12" x14ac:dyDescent="0.25">
      <c r="B36">
        <v>4</v>
      </c>
      <c r="C36">
        <v>45</v>
      </c>
      <c r="D36">
        <v>0</v>
      </c>
      <c r="E36">
        <v>0</v>
      </c>
      <c r="F36">
        <v>4</v>
      </c>
      <c r="G36">
        <v>970</v>
      </c>
      <c r="H36" s="2">
        <v>9.75E-3</v>
      </c>
      <c r="I36" s="6">
        <f>H36/(1.56*1.56*PI()/4*0.01)</f>
        <v>0.51011199708940802</v>
      </c>
      <c r="J36" s="1">
        <f>I36/(G36*1000)/(F36*0.000000001)</f>
        <v>131.47216419830104</v>
      </c>
      <c r="K36">
        <v>1000</v>
      </c>
    </row>
    <row r="38" spans="1:12" x14ac:dyDescent="0.25">
      <c r="B38">
        <v>3</v>
      </c>
      <c r="C38">
        <v>45</v>
      </c>
      <c r="D38">
        <v>0</v>
      </c>
      <c r="E38">
        <v>0</v>
      </c>
      <c r="F38">
        <v>4</v>
      </c>
      <c r="G38">
        <v>10</v>
      </c>
      <c r="H38">
        <v>3.2820000000000002E-3</v>
      </c>
    </row>
    <row r="41" spans="1:12" x14ac:dyDescent="0.25">
      <c r="A41" s="22">
        <v>44536</v>
      </c>
      <c r="B41" t="s">
        <v>19</v>
      </c>
      <c r="H41" s="2">
        <v>2.456E-8</v>
      </c>
    </row>
    <row r="42" spans="1:12" x14ac:dyDescent="0.25">
      <c r="B42">
        <v>1</v>
      </c>
      <c r="C42">
        <v>45</v>
      </c>
      <c r="D42">
        <v>0</v>
      </c>
      <c r="E42">
        <v>0</v>
      </c>
      <c r="F42">
        <v>4</v>
      </c>
      <c r="G42">
        <v>10</v>
      </c>
      <c r="H42" s="2">
        <v>3.9400000000000001E-7</v>
      </c>
      <c r="I42" s="6">
        <f>H42/(1.56*1.56*PI()/4*0.01)</f>
        <v>2.0613756600330951E-5</v>
      </c>
      <c r="J42" s="7">
        <f>I42/(G42*1000)/(F42*0.000000001)</f>
        <v>0.5153439150082737</v>
      </c>
    </row>
    <row r="43" spans="1:12" x14ac:dyDescent="0.25">
      <c r="B43">
        <v>2</v>
      </c>
      <c r="C43">
        <v>45</v>
      </c>
      <c r="D43">
        <v>0</v>
      </c>
      <c r="E43">
        <v>0</v>
      </c>
      <c r="F43">
        <v>4</v>
      </c>
      <c r="G43">
        <v>10</v>
      </c>
      <c r="H43" s="2">
        <v>3.4600000000000001E-4</v>
      </c>
      <c r="I43" s="6">
        <f>H43/(1.56*1.56*PI()/4*0.01)</f>
        <v>1.8102435999275402E-2</v>
      </c>
      <c r="J43" s="7">
        <f>I43/(G43*1000)/(F43*0.000000001)</f>
        <v>452.56089998188503</v>
      </c>
    </row>
    <row r="44" spans="1:12" x14ac:dyDescent="0.25">
      <c r="B44">
        <v>3</v>
      </c>
      <c r="C44">
        <v>45</v>
      </c>
      <c r="D44">
        <v>0</v>
      </c>
      <c r="E44">
        <v>0</v>
      </c>
      <c r="F44">
        <v>4</v>
      </c>
      <c r="G44">
        <v>10</v>
      </c>
      <c r="H44" s="2">
        <v>1.75E-3</v>
      </c>
      <c r="I44" s="6">
        <f>H44/(1.56*1.56*PI()/4*0.01)</f>
        <v>9.155856358015016E-2</v>
      </c>
      <c r="J44" s="7">
        <f>I44/(G44*1000)/(F44*0.000000001)</f>
        <v>2288.9640895037537</v>
      </c>
    </row>
    <row r="45" spans="1:12" x14ac:dyDescent="0.25">
      <c r="B45">
        <v>3</v>
      </c>
      <c r="C45">
        <v>15</v>
      </c>
      <c r="D45">
        <v>0</v>
      </c>
      <c r="E45">
        <v>0</v>
      </c>
      <c r="F45">
        <v>4</v>
      </c>
      <c r="G45">
        <v>10</v>
      </c>
      <c r="H45" s="2">
        <v>4.0400000000000001E-4</v>
      </c>
      <c r="I45" s="6">
        <f>H45/(1.56*1.56*PI()/4*0.01)</f>
        <v>2.1136948392217522E-2</v>
      </c>
      <c r="J45" s="7">
        <f>I45/(G45*1000)/(F45*0.000000001)</f>
        <v>528.42370980543797</v>
      </c>
    </row>
    <row r="46" spans="1:12" x14ac:dyDescent="0.25">
      <c r="H46" s="2"/>
      <c r="I46" s="6"/>
      <c r="J46" s="7"/>
    </row>
    <row r="47" spans="1:12" s="12" customFormat="1" x14ac:dyDescent="0.25">
      <c r="B47" s="12">
        <v>3</v>
      </c>
      <c r="C47" s="12">
        <v>4</v>
      </c>
      <c r="D47" s="12">
        <v>0</v>
      </c>
      <c r="E47" s="12">
        <v>0</v>
      </c>
      <c r="F47" s="12">
        <v>4</v>
      </c>
      <c r="G47" s="12">
        <v>10</v>
      </c>
      <c r="H47" s="13">
        <v>2.5639999999999998E-5</v>
      </c>
      <c r="I47" s="14">
        <f>H47/(1.56*1.56*PI()/4*0.01)</f>
        <v>1.3414637543971715E-3</v>
      </c>
      <c r="J47" s="15">
        <f>I47/(G47*1000)/(F47*0.000000001)</f>
        <v>33.536593859929283</v>
      </c>
      <c r="L47" s="12" t="s">
        <v>20</v>
      </c>
    </row>
    <row r="48" spans="1:12" x14ac:dyDescent="0.25">
      <c r="H48" s="2"/>
      <c r="I48" s="6"/>
    </row>
    <row r="49" spans="1:14" s="12" customFormat="1" x14ac:dyDescent="0.25">
      <c r="B49" s="12">
        <v>3</v>
      </c>
      <c r="C49" s="12">
        <v>4</v>
      </c>
      <c r="D49" s="12">
        <v>0</v>
      </c>
      <c r="E49" s="12">
        <v>0</v>
      </c>
      <c r="F49" s="12">
        <v>4</v>
      </c>
      <c r="G49" s="12">
        <v>50</v>
      </c>
      <c r="H49" s="13">
        <v>2.9819999999999999E-5</v>
      </c>
      <c r="I49" s="14">
        <f>H49/(1.56*1.56*PI()/4*0.01)</f>
        <v>1.5601579234057587E-3</v>
      </c>
      <c r="J49" s="15">
        <f>I49/(G49*1000)/(F49*0.000000001)</f>
        <v>7.8007896170287934</v>
      </c>
    </row>
    <row r="50" spans="1:14" x14ac:dyDescent="0.25">
      <c r="H50" s="2"/>
      <c r="I50" s="6"/>
    </row>
    <row r="51" spans="1:14" s="12" customFormat="1" x14ac:dyDescent="0.25">
      <c r="B51" s="12">
        <v>3</v>
      </c>
      <c r="C51" s="12">
        <v>4</v>
      </c>
      <c r="D51" s="12">
        <v>0</v>
      </c>
      <c r="E51" s="12">
        <v>0</v>
      </c>
      <c r="F51" s="12">
        <v>4</v>
      </c>
      <c r="G51" s="12">
        <v>100</v>
      </c>
      <c r="H51" s="13">
        <v>3.3859999999999998E-5</v>
      </c>
      <c r="I51" s="14">
        <f>H51/(1.56*1.56*PI()/4*0.01)</f>
        <v>1.7715274073279337E-3</v>
      </c>
      <c r="J51" s="15">
        <f>I51/(G51*1000)/(F51*0.000000001)</f>
        <v>4.4288185183198339</v>
      </c>
    </row>
    <row r="53" spans="1:14" s="12" customFormat="1" x14ac:dyDescent="0.25">
      <c r="B53" s="12">
        <v>3</v>
      </c>
      <c r="C53" s="12">
        <v>4</v>
      </c>
      <c r="D53" s="12">
        <v>0</v>
      </c>
      <c r="E53" s="12">
        <v>0</v>
      </c>
      <c r="F53" s="12">
        <v>4</v>
      </c>
      <c r="G53" s="12">
        <v>200</v>
      </c>
      <c r="H53" s="13">
        <v>3.8179999999999997E-5</v>
      </c>
      <c r="I53" s="14">
        <f>H53/(1.56*1.56*PI()/4*0.01)</f>
        <v>1.997546261422933E-3</v>
      </c>
      <c r="J53" s="15">
        <f>I53/(G53*1000)/(F53*0.000000001)</f>
        <v>2.4969328267786661</v>
      </c>
    </row>
    <row r="54" spans="1:14" x14ac:dyDescent="0.25">
      <c r="N54" t="s">
        <v>25</v>
      </c>
    </row>
    <row r="55" spans="1:14" s="12" customFormat="1" x14ac:dyDescent="0.25">
      <c r="B55" s="12">
        <v>3</v>
      </c>
      <c r="C55" s="12">
        <v>4</v>
      </c>
      <c r="D55" s="12">
        <v>0</v>
      </c>
      <c r="E55" s="12">
        <v>0</v>
      </c>
      <c r="F55" s="12">
        <v>4</v>
      </c>
      <c r="G55" s="12">
        <v>500</v>
      </c>
      <c r="H55" s="13">
        <v>5.8310000000000002E-5</v>
      </c>
      <c r="I55" s="14">
        <f>H55/(1.56*1.56*PI()/4*0.01)</f>
        <v>3.0507313384906033E-3</v>
      </c>
      <c r="J55" s="15">
        <f>I55/(G55*1000)/(F55*0.000000001)</f>
        <v>1.5253656692453017</v>
      </c>
    </row>
    <row r="57" spans="1:14" s="12" customFormat="1" x14ac:dyDescent="0.25">
      <c r="B57" s="12">
        <v>3</v>
      </c>
      <c r="C57" s="12">
        <v>4</v>
      </c>
      <c r="D57" s="12">
        <v>0</v>
      </c>
      <c r="E57" s="12">
        <v>0</v>
      </c>
      <c r="F57" s="12">
        <v>4</v>
      </c>
      <c r="G57" s="12">
        <v>1000</v>
      </c>
      <c r="H57" s="13">
        <v>7.0539999999999999E-5</v>
      </c>
      <c r="I57" s="14">
        <f>H57/(1.56*1.56*PI()/4*0.01)</f>
        <v>3.6905948999678812E-3</v>
      </c>
      <c r="J57" s="15">
        <f>I57/(G57*1000)/(F57*0.000000001)</f>
        <v>0.92264872499197026</v>
      </c>
    </row>
    <row r="60" spans="1:14" s="16" customFormat="1" x14ac:dyDescent="0.25">
      <c r="A60" s="16" t="s">
        <v>21</v>
      </c>
      <c r="J60" s="17"/>
    </row>
    <row r="61" spans="1:14" x14ac:dyDescent="0.25">
      <c r="A61" t="s">
        <v>22</v>
      </c>
    </row>
    <row r="62" spans="1:14" x14ac:dyDescent="0.25">
      <c r="B62">
        <v>3</v>
      </c>
      <c r="C62">
        <v>15</v>
      </c>
    </row>
    <row r="67" spans="1:10" s="16" customFormat="1" x14ac:dyDescent="0.25">
      <c r="A67" s="16" t="s">
        <v>23</v>
      </c>
      <c r="J67" s="17"/>
    </row>
    <row r="68" spans="1:10" x14ac:dyDescent="0.25">
      <c r="B68">
        <v>3</v>
      </c>
      <c r="C68">
        <v>45</v>
      </c>
    </row>
    <row r="71" spans="1:10" x14ac:dyDescent="0.25">
      <c r="A71" t="s">
        <v>24</v>
      </c>
    </row>
    <row r="74" spans="1:10" x14ac:dyDescent="0.25">
      <c r="A74" s="9">
        <v>44542</v>
      </c>
    </row>
    <row r="93" spans="1:10" x14ac:dyDescent="0.25">
      <c r="A93" t="s">
        <v>62</v>
      </c>
      <c r="B93">
        <v>1</v>
      </c>
      <c r="C93" t="s">
        <v>46</v>
      </c>
    </row>
    <row r="94" spans="1:10" x14ac:dyDescent="0.25">
      <c r="B94" t="s">
        <v>65</v>
      </c>
      <c r="F94" t="s">
        <v>64</v>
      </c>
      <c r="G94" t="s">
        <v>63</v>
      </c>
      <c r="H94" t="s">
        <v>61</v>
      </c>
      <c r="I94" t="s">
        <v>41</v>
      </c>
      <c r="J94" t="s">
        <v>66</v>
      </c>
    </row>
    <row r="95" spans="1:10" x14ac:dyDescent="0.25">
      <c r="B95">
        <v>3</v>
      </c>
      <c r="C95">
        <v>45</v>
      </c>
      <c r="D95">
        <v>0</v>
      </c>
      <c r="E95">
        <v>0</v>
      </c>
      <c r="F95">
        <v>4</v>
      </c>
      <c r="G95">
        <v>10</v>
      </c>
      <c r="H95" s="2">
        <v>3.7000000000000002E-3</v>
      </c>
      <c r="I95" s="2">
        <f>H95/($B$93*PI()*0.01/4)</f>
        <v>0.47109863155201021</v>
      </c>
      <c r="J95" s="7">
        <f>I95/(G95*1000)/(F95*0.000000001)/1000</f>
        <v>11.777465788800255</v>
      </c>
    </row>
    <row r="96" spans="1:10" x14ac:dyDescent="0.25">
      <c r="B96">
        <v>3</v>
      </c>
      <c r="C96">
        <v>45</v>
      </c>
      <c r="D96">
        <v>0</v>
      </c>
      <c r="E96">
        <v>0</v>
      </c>
      <c r="F96">
        <v>4</v>
      </c>
      <c r="G96">
        <v>50</v>
      </c>
      <c r="H96" s="2">
        <v>3.8800000000000002E-3</v>
      </c>
      <c r="I96" s="2">
        <f>H96/($B$93*PI()*0.01/4)</f>
        <v>0.49401694335724311</v>
      </c>
      <c r="J96" s="7">
        <f>I96/(G96*1000)/(F96*0.000000001)/1000</f>
        <v>2.4700847167862152</v>
      </c>
    </row>
    <row r="97" spans="1:14" x14ac:dyDescent="0.25">
      <c r="B97">
        <v>3</v>
      </c>
      <c r="C97">
        <v>45</v>
      </c>
      <c r="D97">
        <v>0</v>
      </c>
      <c r="E97">
        <v>0</v>
      </c>
      <c r="F97">
        <v>4</v>
      </c>
      <c r="G97">
        <v>100</v>
      </c>
      <c r="H97" s="2">
        <v>4.15E-3</v>
      </c>
      <c r="I97" s="2">
        <f>H97/($B$93*PI()*0.01/4)</f>
        <v>0.52839441106509244</v>
      </c>
      <c r="J97" s="7">
        <f>I97/(G97*1000)/(F97*0.000000001)/1000</f>
        <v>1.320986027662731</v>
      </c>
    </row>
    <row r="98" spans="1:14" x14ac:dyDescent="0.25">
      <c r="B98">
        <v>3</v>
      </c>
      <c r="C98">
        <v>45</v>
      </c>
      <c r="D98">
        <v>0</v>
      </c>
      <c r="E98">
        <v>0</v>
      </c>
      <c r="F98">
        <v>4</v>
      </c>
      <c r="G98">
        <v>1000</v>
      </c>
      <c r="H98" s="2">
        <v>8.5400000000000007E-3</v>
      </c>
      <c r="I98" s="2">
        <f>H98/($B$93*PI()*0.01/4)</f>
        <v>1.087346571203829</v>
      </c>
      <c r="J98" s="7">
        <f>I98/(G98*1000)/(F98*0.000000001)/1000</f>
        <v>0.27183664280095726</v>
      </c>
    </row>
    <row r="101" spans="1:14" x14ac:dyDescent="0.25">
      <c r="A101" s="20" t="s">
        <v>70</v>
      </c>
      <c r="B101" s="21"/>
      <c r="C101" s="21"/>
      <c r="D101" s="21"/>
      <c r="E101" s="21"/>
      <c r="F101" t="s">
        <v>76</v>
      </c>
    </row>
    <row r="103" spans="1:14" x14ac:dyDescent="0.25">
      <c r="B103">
        <v>2</v>
      </c>
      <c r="C103">
        <v>45</v>
      </c>
      <c r="D103">
        <v>0</v>
      </c>
      <c r="E103">
        <v>0</v>
      </c>
      <c r="F103">
        <v>4</v>
      </c>
      <c r="G103">
        <v>10</v>
      </c>
      <c r="H103">
        <v>1.1000000000000001E-3</v>
      </c>
      <c r="I103" s="2">
        <f>H103/($B$93*PI()*0.01/4)</f>
        <v>0.14005634992086791</v>
      </c>
      <c r="J103" s="7">
        <f>I103/(G103*1000)/(F103*0.000000001)/1000</f>
        <v>3.5014087480216971</v>
      </c>
    </row>
    <row r="104" spans="1:14" x14ac:dyDescent="0.25">
      <c r="B104">
        <v>3</v>
      </c>
      <c r="C104">
        <v>45</v>
      </c>
      <c r="D104">
        <v>0</v>
      </c>
      <c r="E104">
        <v>0</v>
      </c>
      <c r="F104">
        <v>4</v>
      </c>
      <c r="G104">
        <v>10</v>
      </c>
      <c r="H104">
        <v>4.4000000000000003E-3</v>
      </c>
      <c r="I104" s="2">
        <f>H104/($B$93*PI()*0.01/4)</f>
        <v>0.56022539968347163</v>
      </c>
      <c r="J104" s="7">
        <f>I104/(G104*1000)/(F104*0.000000001)/1000</f>
        <v>14.005634992086788</v>
      </c>
    </row>
    <row r="106" spans="1:14" x14ac:dyDescent="0.25">
      <c r="B106">
        <v>2</v>
      </c>
      <c r="C106">
        <v>45</v>
      </c>
      <c r="D106">
        <v>0</v>
      </c>
      <c r="E106">
        <v>0</v>
      </c>
      <c r="F106">
        <v>4</v>
      </c>
      <c r="G106">
        <v>100</v>
      </c>
      <c r="H106">
        <v>1.1000000000000001E-3</v>
      </c>
      <c r="I106" s="2">
        <f>H106/($B$93*PI()*0.01/4)</f>
        <v>0.14005634992086791</v>
      </c>
      <c r="J106" s="7">
        <f>I106/(G106*1000)/(F106*0.000000001)/1000</f>
        <v>0.35014087480216977</v>
      </c>
    </row>
    <row r="107" spans="1:14" x14ac:dyDescent="0.25">
      <c r="B107">
        <v>3</v>
      </c>
      <c r="C107">
        <v>45</v>
      </c>
      <c r="D107">
        <v>0</v>
      </c>
      <c r="E107">
        <v>0</v>
      </c>
      <c r="F107">
        <v>4</v>
      </c>
      <c r="G107">
        <v>100</v>
      </c>
      <c r="H107">
        <v>4.8999999999999998E-3</v>
      </c>
      <c r="I107" s="2">
        <f>H107/($B$93*PI()*0.01/4)</f>
        <v>0.62388737692022966</v>
      </c>
      <c r="J107" s="7">
        <f>I107/(G107*1000)/(F107*0.000000001)/1000</f>
        <v>1.5597184423005741</v>
      </c>
    </row>
    <row r="108" spans="1:14" x14ac:dyDescent="0.25">
      <c r="B108">
        <v>4</v>
      </c>
      <c r="C108">
        <v>45</v>
      </c>
      <c r="D108">
        <v>0</v>
      </c>
      <c r="E108">
        <v>0</v>
      </c>
      <c r="F108">
        <v>4</v>
      </c>
      <c r="G108">
        <v>100</v>
      </c>
      <c r="H108">
        <v>6.7999999999999996E-3</v>
      </c>
      <c r="I108" s="2">
        <f>H108/($B$93*PI()*0.01/4)</f>
        <v>0.86580289041991054</v>
      </c>
      <c r="J108" s="7">
        <f>I108/(G108*1000)/(F108*0.000000001)/1000</f>
        <v>2.1645072260497757</v>
      </c>
    </row>
    <row r="110" spans="1:14" x14ac:dyDescent="0.25">
      <c r="B110">
        <v>2</v>
      </c>
      <c r="C110">
        <v>45</v>
      </c>
      <c r="D110">
        <v>0</v>
      </c>
      <c r="E110">
        <v>0</v>
      </c>
      <c r="F110">
        <v>4</v>
      </c>
      <c r="G110">
        <v>1000</v>
      </c>
      <c r="H110">
        <v>1.1000000000000001E-3</v>
      </c>
      <c r="I110" s="2">
        <f>H110/($B$93*PI()*0.01/4)</f>
        <v>0.14005634992086791</v>
      </c>
      <c r="J110" s="7">
        <f>I110/(G110*1000)/(F110*0.000000001)/1000</f>
        <v>3.501408748021697E-2</v>
      </c>
    </row>
    <row r="111" spans="1:14" x14ac:dyDescent="0.25">
      <c r="B111">
        <v>3</v>
      </c>
      <c r="C111">
        <v>45</v>
      </c>
      <c r="D111">
        <v>0</v>
      </c>
      <c r="E111">
        <v>0</v>
      </c>
      <c r="F111">
        <v>4</v>
      </c>
      <c r="G111">
        <v>1000</v>
      </c>
      <c r="H111">
        <v>9.2999999999999992E-3</v>
      </c>
      <c r="I111" s="2">
        <f>H111/($B$93*PI()*0.01/4)</f>
        <v>1.1841127766037012</v>
      </c>
      <c r="J111" s="7">
        <f>I111/(G111*1000)/(F111*0.000000001)/1000</f>
        <v>0.29602819415092529</v>
      </c>
      <c r="M111" t="s">
        <v>67</v>
      </c>
      <c r="N111" t="s">
        <v>68</v>
      </c>
    </row>
    <row r="112" spans="1:14" x14ac:dyDescent="0.25">
      <c r="B112">
        <v>4</v>
      </c>
      <c r="C112">
        <v>45</v>
      </c>
      <c r="D112">
        <v>0</v>
      </c>
      <c r="E112">
        <v>0</v>
      </c>
      <c r="F112">
        <v>4</v>
      </c>
      <c r="G112">
        <v>1000</v>
      </c>
      <c r="H112">
        <f>5.89*M113*0.001</f>
        <v>4.3821599999999995E-2</v>
      </c>
      <c r="I112" s="2">
        <f>H112/($B$93*PI()*0.01/4)</f>
        <v>5.5795394033566392</v>
      </c>
      <c r="J112" s="7">
        <f>I112/(G112*1000)/(F112*0.000000001)/1000</f>
        <v>1.3948848508391598</v>
      </c>
      <c r="L112">
        <v>9.3000000000000007</v>
      </c>
      <c r="M112">
        <v>1.25</v>
      </c>
      <c r="N112">
        <v>0.161</v>
      </c>
    </row>
    <row r="113" spans="1:14" x14ac:dyDescent="0.25">
      <c r="B113">
        <v>3.8</v>
      </c>
      <c r="C113">
        <v>45</v>
      </c>
      <c r="D113">
        <v>0</v>
      </c>
      <c r="E113">
        <v>0</v>
      </c>
      <c r="F113">
        <v>4</v>
      </c>
      <c r="G113">
        <v>1000</v>
      </c>
      <c r="H113">
        <f>4.94*M113*0.001</f>
        <v>3.6753600000000004E-2</v>
      </c>
      <c r="I113" s="2">
        <f>H113/($B$93*PI()*0.01/4)</f>
        <v>4.6796136931378278</v>
      </c>
      <c r="J113" s="1">
        <f>I113/(G113*1000)/(F113*0.000000001)/1000</f>
        <v>1.169903423284457</v>
      </c>
      <c r="M113">
        <f>L112/M112</f>
        <v>7.44</v>
      </c>
      <c r="N113">
        <f>L112/N112</f>
        <v>57.763975155279503</v>
      </c>
    </row>
    <row r="114" spans="1:14" x14ac:dyDescent="0.25">
      <c r="B114">
        <v>3.6</v>
      </c>
      <c r="C114">
        <v>45</v>
      </c>
      <c r="D114">
        <v>0</v>
      </c>
      <c r="E114">
        <v>0</v>
      </c>
      <c r="F114">
        <v>4</v>
      </c>
      <c r="G114">
        <v>1000</v>
      </c>
      <c r="H114">
        <f>4.16*M113*0.001</f>
        <v>3.0950400000000003E-2</v>
      </c>
      <c r="I114" s="2">
        <f>H114/($B$93*PI()*0.01/4)</f>
        <v>3.9407273205371181</v>
      </c>
      <c r="J114" s="1">
        <f>I114/(G114*1000)/(F114*0.000000001)/1000</f>
        <v>0.98518183013427951</v>
      </c>
    </row>
    <row r="118" spans="1:14" x14ac:dyDescent="0.25">
      <c r="A118" t="s">
        <v>78</v>
      </c>
    </row>
    <row r="119" spans="1:14" x14ac:dyDescent="0.25">
      <c r="B119">
        <v>2</v>
      </c>
      <c r="C119">
        <v>45</v>
      </c>
      <c r="D119">
        <v>0</v>
      </c>
      <c r="E119">
        <v>0</v>
      </c>
      <c r="F119">
        <v>4</v>
      </c>
      <c r="G119">
        <v>10</v>
      </c>
      <c r="H119">
        <v>1.1999999999999999E-3</v>
      </c>
      <c r="I119" s="2">
        <f>H119/($B$93*PI()*0.01/4)</f>
        <v>0.15278874536821951</v>
      </c>
      <c r="J119" s="7">
        <f>I119/(G119*1000)/(F119*0.000000001)/1000</f>
        <v>3.8197186342054881</v>
      </c>
    </row>
    <row r="120" spans="1:14" x14ac:dyDescent="0.25">
      <c r="B120">
        <v>2.4</v>
      </c>
      <c r="C120">
        <v>45</v>
      </c>
      <c r="D120">
        <v>0</v>
      </c>
      <c r="E120">
        <v>0</v>
      </c>
      <c r="F120">
        <v>4</v>
      </c>
      <c r="G120">
        <v>10</v>
      </c>
      <c r="H120">
        <v>4.0000000000000001E-3</v>
      </c>
      <c r="I120" s="2">
        <f>H120/($B$93*PI()*0.01/4)</f>
        <v>0.50929581789406508</v>
      </c>
      <c r="J120" s="7">
        <f>I120/(G120*1000)/(F120*0.000000001)/1000</f>
        <v>12.732395447351626</v>
      </c>
    </row>
    <row r="121" spans="1:14" x14ac:dyDescent="0.25">
      <c r="B121">
        <v>3</v>
      </c>
      <c r="C121">
        <v>45</v>
      </c>
      <c r="D121">
        <v>0</v>
      </c>
      <c r="E121">
        <v>0</v>
      </c>
      <c r="F121">
        <v>4</v>
      </c>
      <c r="G121">
        <v>10</v>
      </c>
      <c r="H121">
        <v>4.5999999999999999E-3</v>
      </c>
      <c r="I121" s="2">
        <f>H121/($B$93*PI()*0.01/4)</f>
        <v>0.58569019057817484</v>
      </c>
      <c r="J121" s="7">
        <f>I121/(G121*1000)/(F121*0.000000001)/1000</f>
        <v>14.642254764454369</v>
      </c>
    </row>
    <row r="124" spans="1:14" x14ac:dyDescent="0.25">
      <c r="B124">
        <v>2</v>
      </c>
      <c r="C124">
        <v>45</v>
      </c>
      <c r="D124">
        <v>0</v>
      </c>
      <c r="E124">
        <v>0</v>
      </c>
      <c r="F124">
        <v>4</v>
      </c>
      <c r="G124">
        <v>100</v>
      </c>
      <c r="H124">
        <v>1.1999999999999999E-3</v>
      </c>
      <c r="I124" s="2">
        <f>H124/($B$93*PI()*0.01/4)</f>
        <v>0.15278874536821951</v>
      </c>
      <c r="J124" s="7">
        <f>I124/(G124*1000)/(F124*0.000000001)/1000</f>
        <v>0.38197186342054873</v>
      </c>
    </row>
    <row r="125" spans="1:14" x14ac:dyDescent="0.25">
      <c r="B125">
        <v>3</v>
      </c>
      <c r="C125">
        <v>45</v>
      </c>
      <c r="D125">
        <v>0</v>
      </c>
      <c r="E125">
        <v>0</v>
      </c>
      <c r="F125">
        <v>4</v>
      </c>
      <c r="G125">
        <v>100</v>
      </c>
      <c r="H125">
        <v>5.1799999999999997E-3</v>
      </c>
      <c r="I125" s="2">
        <f>H125/($B$93*PI()*0.01/4)</f>
        <v>0.65953808417281423</v>
      </c>
      <c r="J125" s="7">
        <f>I125/(G125*1000)/(F125*0.000000001)/1000</f>
        <v>1.6488452104320355</v>
      </c>
    </row>
    <row r="127" spans="1:14" x14ac:dyDescent="0.25">
      <c r="B127">
        <v>2</v>
      </c>
      <c r="C127">
        <v>45</v>
      </c>
      <c r="D127">
        <v>0</v>
      </c>
      <c r="E127">
        <v>0</v>
      </c>
      <c r="F127">
        <v>4</v>
      </c>
      <c r="G127">
        <v>1000</v>
      </c>
      <c r="H127">
        <v>1.1999999999999999E-3</v>
      </c>
      <c r="I127" s="2">
        <f>H127/($B$93*PI()*0.01/4)</f>
        <v>0.15278874536821951</v>
      </c>
      <c r="J127" s="7">
        <f>I127/(G127*1000)/(F127*0.000000001)/1000</f>
        <v>3.8197186342054879E-2</v>
      </c>
    </row>
    <row r="128" spans="1:14" x14ac:dyDescent="0.25">
      <c r="B128">
        <v>3</v>
      </c>
      <c r="C128">
        <v>45</v>
      </c>
      <c r="D128">
        <v>0</v>
      </c>
      <c r="E128">
        <v>0</v>
      </c>
      <c r="F128">
        <v>4</v>
      </c>
      <c r="G128">
        <v>1000</v>
      </c>
      <c r="H128">
        <v>9.9000000000000008E-3</v>
      </c>
      <c r="I128" s="2">
        <f>H128/($B$93*PI()*0.01/4)</f>
        <v>1.260507149287811</v>
      </c>
      <c r="J128" s="7">
        <f>I128/(G128*1000)/(F128*0.000000001)/1000</f>
        <v>0.31512678732195276</v>
      </c>
    </row>
    <row r="129" spans="1:10" x14ac:dyDescent="0.25">
      <c r="B129">
        <v>3.2</v>
      </c>
      <c r="C129">
        <v>45</v>
      </c>
      <c r="D129">
        <v>0</v>
      </c>
      <c r="E129">
        <v>0</v>
      </c>
      <c r="F129">
        <v>4</v>
      </c>
      <c r="G129">
        <v>1000</v>
      </c>
      <c r="H129">
        <v>1.2800000000000001E-2</v>
      </c>
      <c r="I129" s="2">
        <f>H129/($B$93*PI()*0.01/4)</f>
        <v>1.6297466172610082</v>
      </c>
      <c r="J129" s="1">
        <f>I129/(G129*1000)/(F129*0.000000001)/1000</f>
        <v>0.40743665431525206</v>
      </c>
    </row>
    <row r="130" spans="1:10" x14ac:dyDescent="0.25">
      <c r="B130">
        <v>3.4</v>
      </c>
      <c r="C130">
        <v>45</v>
      </c>
      <c r="D130">
        <v>0</v>
      </c>
      <c r="E130">
        <v>0</v>
      </c>
      <c r="F130">
        <v>4</v>
      </c>
      <c r="G130">
        <v>1000</v>
      </c>
      <c r="H130">
        <v>1.5890000000000001E-2</v>
      </c>
      <c r="I130" s="2">
        <f>H130/($B$93*PI()*0.01/4)</f>
        <v>2.0231776365841734</v>
      </c>
      <c r="J130" s="1">
        <f>I130/(G130*1000)/(F130*0.000000001)/1000</f>
        <v>0.50579440914604334</v>
      </c>
    </row>
    <row r="133" spans="1:10" x14ac:dyDescent="0.25">
      <c r="A133" s="9">
        <v>44572</v>
      </c>
    </row>
    <row r="134" spans="1:10" x14ac:dyDescent="0.25">
      <c r="B134">
        <v>2</v>
      </c>
      <c r="C134">
        <v>45</v>
      </c>
      <c r="D134">
        <v>0</v>
      </c>
      <c r="E134">
        <v>0</v>
      </c>
      <c r="F134">
        <v>4</v>
      </c>
      <c r="G134">
        <v>10</v>
      </c>
      <c r="H134">
        <v>1.1000000000000001E-3</v>
      </c>
      <c r="I134" s="2">
        <f>H134/($B$93*PI()*0.01/4)</f>
        <v>0.14005634992086791</v>
      </c>
      <c r="J134" s="7">
        <f>I134/(G134*1000)/(F134*0.000000001)/1000</f>
        <v>3.5014087480216971</v>
      </c>
    </row>
    <row r="135" spans="1:10" x14ac:dyDescent="0.25">
      <c r="B135">
        <v>2.6</v>
      </c>
      <c r="C135">
        <v>45</v>
      </c>
      <c r="D135">
        <v>0</v>
      </c>
      <c r="E135">
        <v>0</v>
      </c>
      <c r="F135">
        <v>4</v>
      </c>
      <c r="G135">
        <v>10</v>
      </c>
      <c r="H135">
        <v>3.0000000000000001E-3</v>
      </c>
      <c r="I135" s="2">
        <f>H135/($B$93*PI()*0.01/4)</f>
        <v>0.38197186342054879</v>
      </c>
      <c r="J135" s="7">
        <f>I135/(G135*1000)/(F135*0.000000001)/1000</f>
        <v>9.5492965855137193</v>
      </c>
    </row>
    <row r="136" spans="1:10" x14ac:dyDescent="0.25">
      <c r="B136">
        <v>3</v>
      </c>
      <c r="C136">
        <v>45</v>
      </c>
      <c r="D136">
        <v>0</v>
      </c>
      <c r="E136">
        <v>0</v>
      </c>
      <c r="F136">
        <v>4</v>
      </c>
      <c r="G136">
        <v>10</v>
      </c>
      <c r="H136">
        <v>4.15E-3</v>
      </c>
      <c r="I136" s="2">
        <f>H136/($B$93*PI()*0.01/4)</f>
        <v>0.52839441106509244</v>
      </c>
      <c r="J136" s="7">
        <f>I136/(G136*1000)/(F136*0.000000001)/1000</f>
        <v>13.20986027662731</v>
      </c>
    </row>
    <row r="137" spans="1:10" x14ac:dyDescent="0.25">
      <c r="B137">
        <v>3.6</v>
      </c>
      <c r="C137">
        <v>45</v>
      </c>
      <c r="D137">
        <v>0</v>
      </c>
      <c r="E137">
        <v>0</v>
      </c>
      <c r="F137">
        <v>4</v>
      </c>
      <c r="G137">
        <v>10</v>
      </c>
      <c r="H137">
        <v>6.6E-3</v>
      </c>
      <c r="I137" s="2">
        <f>H137/($B$93*PI()*0.01/4)</f>
        <v>0.84033809952520733</v>
      </c>
      <c r="J137" s="7">
        <f>I137/(G137*1000)/(F137*0.000000001)/1000</f>
        <v>21.008452488130182</v>
      </c>
    </row>
    <row r="138" spans="1:10" x14ac:dyDescent="0.25">
      <c r="B138">
        <v>3.8</v>
      </c>
      <c r="C138">
        <v>45</v>
      </c>
      <c r="D138">
        <v>0</v>
      </c>
      <c r="E138">
        <v>0</v>
      </c>
      <c r="F138">
        <v>4</v>
      </c>
      <c r="G138">
        <v>10</v>
      </c>
      <c r="H138">
        <v>7.1999999999999998E-3</v>
      </c>
      <c r="I138" s="2">
        <f>H138/($B$93*PI()*0.01/4)</f>
        <v>0.91673247220931708</v>
      </c>
      <c r="J138" s="1">
        <f>I138/(G138*1000)/(F138*0.000000001)/1000</f>
        <v>22.918311805232921</v>
      </c>
    </row>
    <row r="139" spans="1:10" x14ac:dyDescent="0.25">
      <c r="B139">
        <v>4</v>
      </c>
      <c r="C139">
        <v>45</v>
      </c>
      <c r="D139">
        <v>0</v>
      </c>
      <c r="E139">
        <v>0</v>
      </c>
      <c r="F139">
        <v>4</v>
      </c>
      <c r="G139">
        <v>10</v>
      </c>
      <c r="H139">
        <v>7.7999999999999996E-3</v>
      </c>
      <c r="I139" s="2">
        <f>H139/($B$93*PI()*0.01/4)</f>
        <v>0.99312684489342684</v>
      </c>
      <c r="J139" s="1">
        <f>I139/(G139*1000)/(F139*0.000000001)/1000</f>
        <v>24.828171122335672</v>
      </c>
    </row>
    <row r="140" spans="1:10" x14ac:dyDescent="0.25">
      <c r="B140">
        <v>4.2</v>
      </c>
      <c r="C140">
        <v>45</v>
      </c>
      <c r="D140">
        <v>0</v>
      </c>
      <c r="E140">
        <v>0</v>
      </c>
      <c r="F140">
        <v>4</v>
      </c>
      <c r="G140">
        <v>10</v>
      </c>
      <c r="H140">
        <v>8.3000000000000001E-3</v>
      </c>
      <c r="I140" s="2">
        <f>H140/($B$93*PI()*0.01/4)</f>
        <v>1.0567888221301849</v>
      </c>
      <c r="J140" s="1">
        <f>I140/(G140*1000)/(F140*0.000000001)/1000</f>
        <v>26.419720553254621</v>
      </c>
    </row>
    <row r="141" spans="1:10" x14ac:dyDescent="0.25">
      <c r="B141">
        <v>4.4000000000000004</v>
      </c>
      <c r="C141">
        <v>45</v>
      </c>
      <c r="D141">
        <v>0</v>
      </c>
      <c r="E141">
        <v>0</v>
      </c>
      <c r="F141">
        <v>4</v>
      </c>
      <c r="G141">
        <v>10</v>
      </c>
      <c r="H141">
        <v>8.8000000000000005E-3</v>
      </c>
      <c r="I141" s="2">
        <f>H141/($B$93*PI()*0.01/4)</f>
        <v>1.1204507993669433</v>
      </c>
      <c r="J141" s="1">
        <f>I141/(G141*1000)/(F141*0.000000001)/1000</f>
        <v>28.011269984173577</v>
      </c>
    </row>
    <row r="142" spans="1:10" x14ac:dyDescent="0.25">
      <c r="B142">
        <v>4.5999999999999996</v>
      </c>
      <c r="C142">
        <v>45</v>
      </c>
      <c r="D142">
        <v>0</v>
      </c>
      <c r="E142">
        <v>0</v>
      </c>
      <c r="F142">
        <v>4</v>
      </c>
      <c r="G142">
        <v>10</v>
      </c>
      <c r="H142">
        <v>8.9999999999999993E-3</v>
      </c>
      <c r="I142" s="2">
        <f>H142/($B$93*PI()*0.01/4)</f>
        <v>1.1459155902616462</v>
      </c>
      <c r="J142" s="1">
        <f>I142/(G142*1000)/(F142*0.000000001)/1000</f>
        <v>28.647889756541154</v>
      </c>
    </row>
    <row r="143" spans="1:10" x14ac:dyDescent="0.25">
      <c r="B143">
        <v>4.8</v>
      </c>
      <c r="C143">
        <v>45</v>
      </c>
      <c r="D143">
        <v>0</v>
      </c>
      <c r="E143">
        <v>0</v>
      </c>
      <c r="F143">
        <v>4</v>
      </c>
      <c r="G143">
        <v>10</v>
      </c>
      <c r="H143">
        <v>9.2999999999999992E-3</v>
      </c>
      <c r="I143" s="2">
        <f>H143/($B$93*PI()*0.01/4)</f>
        <v>1.1841127766037012</v>
      </c>
      <c r="J143" s="1">
        <f>I143/(G143*1000)/(F143*0.000000001)/1000</f>
        <v>29.602819415092529</v>
      </c>
    </row>
    <row r="144" spans="1:10" x14ac:dyDescent="0.25">
      <c r="B144">
        <v>5</v>
      </c>
      <c r="C144">
        <v>45</v>
      </c>
      <c r="D144">
        <v>0</v>
      </c>
      <c r="E144">
        <v>0</v>
      </c>
      <c r="F144">
        <v>4</v>
      </c>
      <c r="G144">
        <v>10</v>
      </c>
      <c r="H144">
        <v>9.5999999999999992E-3</v>
      </c>
      <c r="I144" s="2">
        <f>H144/($B$93*PI()*0.01/4)</f>
        <v>1.2223099629457561</v>
      </c>
      <c r="J144" s="1">
        <f>I144/(G144*1000)/(F144*0.000000001)/1000</f>
        <v>30.557749073643905</v>
      </c>
    </row>
    <row r="145" spans="2:10" x14ac:dyDescent="0.25">
      <c r="B145">
        <v>5.2</v>
      </c>
      <c r="C145">
        <v>45</v>
      </c>
      <c r="D145">
        <v>0</v>
      </c>
      <c r="E145">
        <v>0</v>
      </c>
      <c r="F145">
        <v>4</v>
      </c>
      <c r="G145">
        <v>10</v>
      </c>
      <c r="H145">
        <v>9.9000000000000008E-3</v>
      </c>
      <c r="I145" s="2">
        <f>H145/($B$93*PI()*0.01/4)</f>
        <v>1.260507149287811</v>
      </c>
      <c r="J145" s="1">
        <f>I145/(G145*1000)/(F145*0.000000001)/1000</f>
        <v>31.512678732195276</v>
      </c>
    </row>
    <row r="146" spans="2:10" x14ac:dyDescent="0.25">
      <c r="B146">
        <v>5.4</v>
      </c>
      <c r="C146">
        <v>25</v>
      </c>
      <c r="D146">
        <v>0</v>
      </c>
      <c r="E146">
        <v>0</v>
      </c>
      <c r="F146">
        <v>4</v>
      </c>
      <c r="G146">
        <v>10</v>
      </c>
      <c r="H146">
        <v>0.01</v>
      </c>
      <c r="I146" s="2">
        <f>H146/($B$93*PI()*0.01/4)</f>
        <v>1.2732395447351625</v>
      </c>
      <c r="J146" s="1">
        <f>I146/(G146*1000)/(F146*0.000000001)/1000</f>
        <v>31.83098861837906</v>
      </c>
    </row>
  </sheetData>
  <mergeCells count="2">
    <mergeCell ref="A1:O1"/>
    <mergeCell ref="A101:E10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19B6-20FB-43DE-A1A0-EA1244F1C442}">
  <dimension ref="A1:R47"/>
  <sheetViews>
    <sheetView workbookViewId="0">
      <selection activeCell="B3" sqref="B3:C7"/>
    </sheetView>
  </sheetViews>
  <sheetFormatPr defaultRowHeight="15" x14ac:dyDescent="0.25"/>
  <cols>
    <col min="1" max="1" width="11.140625" bestFit="1" customWidth="1"/>
    <col min="4" max="4" width="28" bestFit="1" customWidth="1"/>
    <col min="7" max="7" width="9.5703125" bestFit="1" customWidth="1"/>
  </cols>
  <sheetData>
    <row r="1" spans="1:7" x14ac:dyDescent="0.25">
      <c r="A1" t="s">
        <v>26</v>
      </c>
      <c r="B1" t="s">
        <v>27</v>
      </c>
      <c r="C1" t="s">
        <v>28</v>
      </c>
    </row>
    <row r="3" spans="1:7" x14ac:dyDescent="0.25">
      <c r="B3" s="16" t="s">
        <v>29</v>
      </c>
      <c r="C3" s="18">
        <v>42.1</v>
      </c>
    </row>
    <row r="4" spans="1:7" x14ac:dyDescent="0.25">
      <c r="B4" s="16" t="s">
        <v>30</v>
      </c>
      <c r="C4">
        <v>44</v>
      </c>
    </row>
    <row r="5" spans="1:7" x14ac:dyDescent="0.25">
      <c r="B5" s="16" t="s">
        <v>31</v>
      </c>
      <c r="C5">
        <v>0.73</v>
      </c>
    </row>
    <row r="7" spans="1:7" x14ac:dyDescent="0.25">
      <c r="B7" s="16" t="s">
        <v>27</v>
      </c>
      <c r="C7">
        <f>(1-C3/C4)^(-1*C5)</f>
        <v>9.9135756527648837</v>
      </c>
    </row>
    <row r="10" spans="1:7" x14ac:dyDescent="0.25">
      <c r="G10" s="9">
        <v>44538</v>
      </c>
    </row>
    <row r="11" spans="1:7" x14ac:dyDescent="0.25">
      <c r="A11" t="s">
        <v>32</v>
      </c>
      <c r="E11" s="2">
        <v>9.8700000000000003E-4</v>
      </c>
      <c r="F11" t="s">
        <v>15</v>
      </c>
      <c r="G11">
        <f>0.0016</f>
        <v>1.6000000000000001E-3</v>
      </c>
    </row>
    <row r="12" spans="1:7" x14ac:dyDescent="0.25">
      <c r="D12" t="s">
        <v>33</v>
      </c>
      <c r="E12">
        <v>10</v>
      </c>
      <c r="G12">
        <v>10</v>
      </c>
    </row>
    <row r="13" spans="1:7" x14ac:dyDescent="0.25">
      <c r="D13" t="s">
        <v>34</v>
      </c>
      <c r="E13" s="2">
        <f>E11/E12</f>
        <v>9.87E-5</v>
      </c>
      <c r="F13" t="s">
        <v>15</v>
      </c>
      <c r="G13" s="2">
        <f>G11/G12</f>
        <v>1.6000000000000001E-4</v>
      </c>
    </row>
    <row r="14" spans="1:7" x14ac:dyDescent="0.25">
      <c r="D14" t="s">
        <v>35</v>
      </c>
      <c r="E14">
        <v>80</v>
      </c>
      <c r="G14">
        <v>80</v>
      </c>
    </row>
    <row r="15" spans="1:7" x14ac:dyDescent="0.25">
      <c r="D15" t="s">
        <v>36</v>
      </c>
      <c r="E15">
        <f>1.55/1.24*E14*0.01</f>
        <v>1</v>
      </c>
      <c r="G15">
        <f>1.55/1.24*G14*0.01</f>
        <v>1</v>
      </c>
    </row>
    <row r="16" spans="1:7" x14ac:dyDescent="0.25">
      <c r="D16" t="s">
        <v>37</v>
      </c>
      <c r="E16" s="2">
        <f>E13/E15</f>
        <v>9.87E-5</v>
      </c>
      <c r="F16" t="s">
        <v>38</v>
      </c>
      <c r="G16" s="2">
        <f>G13/G15</f>
        <v>1.6000000000000001E-4</v>
      </c>
    </row>
    <row r="17" spans="1:18" x14ac:dyDescent="0.25">
      <c r="D17" t="s">
        <v>39</v>
      </c>
      <c r="E17">
        <f>200*200*PI()/4*0.00000001</f>
        <v>3.1415926535897931E-4</v>
      </c>
      <c r="F17" t="s">
        <v>40</v>
      </c>
      <c r="G17">
        <f>200*200*PI()/4*0.00000001</f>
        <v>3.1415926535897931E-4</v>
      </c>
    </row>
    <row r="18" spans="1:18" x14ac:dyDescent="0.25">
      <c r="A18" t="s">
        <v>43</v>
      </c>
      <c r="D18" t="s">
        <v>42</v>
      </c>
      <c r="E18" s="2">
        <f>E16/E17</f>
        <v>0.31417185766340139</v>
      </c>
      <c r="F18" t="s">
        <v>41</v>
      </c>
      <c r="G18" s="2">
        <f>G16/G17</f>
        <v>0.50929581789406519</v>
      </c>
    </row>
    <row r="20" spans="1:18" x14ac:dyDescent="0.25">
      <c r="D20" t="s">
        <v>44</v>
      </c>
    </row>
    <row r="21" spans="1:18" x14ac:dyDescent="0.25">
      <c r="D21" t="s">
        <v>45</v>
      </c>
      <c r="E21">
        <f>25/16</f>
        <v>1.5625</v>
      </c>
      <c r="F21" t="s">
        <v>46</v>
      </c>
    </row>
    <row r="22" spans="1:18" x14ac:dyDescent="0.25">
      <c r="D22" t="s">
        <v>39</v>
      </c>
      <c r="E22">
        <f>E21*E21*PI()/4*0.01</f>
        <v>1.9174759848570515E-2</v>
      </c>
      <c r="F22" t="s">
        <v>40</v>
      </c>
    </row>
    <row r="23" spans="1:18" x14ac:dyDescent="0.25">
      <c r="D23" t="s">
        <v>44</v>
      </c>
      <c r="E23">
        <v>5.0000000000000001E-3</v>
      </c>
      <c r="F23" t="s">
        <v>38</v>
      </c>
    </row>
    <row r="24" spans="1:18" x14ac:dyDescent="0.25">
      <c r="E24">
        <f>E23/E22</f>
        <v>0.26075945876176132</v>
      </c>
      <c r="F24" t="s">
        <v>41</v>
      </c>
    </row>
    <row r="26" spans="1:18" x14ac:dyDescent="0.25">
      <c r="D26" t="s">
        <v>47</v>
      </c>
      <c r="E26" s="2">
        <f>E18-E24</f>
        <v>5.3412398901640068E-2</v>
      </c>
    </row>
    <row r="27" spans="1:18" x14ac:dyDescent="0.25">
      <c r="E27" s="2">
        <f>E26/E18</f>
        <v>0.17001013171225934</v>
      </c>
      <c r="R27">
        <f>0.08/0.019</f>
        <v>4.2105263157894735</v>
      </c>
    </row>
    <row r="47" spans="12:12" x14ac:dyDescent="0.25">
      <c r="L47" t="s">
        <v>90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FA86-C896-40C0-9EA1-B715D8AEDD10}">
  <dimension ref="A1:H53"/>
  <sheetViews>
    <sheetView workbookViewId="0">
      <selection activeCell="N13" sqref="N13"/>
    </sheetView>
  </sheetViews>
  <sheetFormatPr defaultRowHeight="15" x14ac:dyDescent="0.25"/>
  <cols>
    <col min="2" max="2" width="10.5703125" bestFit="1" customWidth="1"/>
    <col min="8" max="8" width="30.42578125" customWidth="1"/>
  </cols>
  <sheetData>
    <row r="1" spans="1:8" x14ac:dyDescent="0.25">
      <c r="A1" t="s">
        <v>69</v>
      </c>
      <c r="B1" s="9">
        <v>44543</v>
      </c>
    </row>
    <row r="2" spans="1:8" x14ac:dyDescent="0.25">
      <c r="A2" s="16" t="s">
        <v>29</v>
      </c>
      <c r="B2" s="18">
        <v>40.200000000000003</v>
      </c>
    </row>
    <row r="3" spans="1:8" x14ac:dyDescent="0.25">
      <c r="A3" s="16" t="s">
        <v>30</v>
      </c>
      <c r="B3">
        <v>42</v>
      </c>
    </row>
    <row r="4" spans="1:8" x14ac:dyDescent="0.25">
      <c r="A4" s="16" t="s">
        <v>31</v>
      </c>
      <c r="B4">
        <v>0.73</v>
      </c>
    </row>
    <row r="6" spans="1:8" x14ac:dyDescent="0.25">
      <c r="A6" s="16" t="s">
        <v>27</v>
      </c>
      <c r="B6">
        <f>(1-B2/B3)^(-1*B4)</f>
        <v>9.9683448381912303</v>
      </c>
    </row>
    <row r="15" spans="1:8" x14ac:dyDescent="0.25">
      <c r="A15">
        <v>1</v>
      </c>
      <c r="B15" s="19" t="s">
        <v>71</v>
      </c>
      <c r="C15" s="19"/>
      <c r="D15" s="19"/>
      <c r="E15" s="19"/>
      <c r="F15" s="19"/>
      <c r="G15" s="19"/>
      <c r="H15" s="19"/>
    </row>
    <row r="16" spans="1:8" x14ac:dyDescent="0.25">
      <c r="C16" t="s">
        <v>72</v>
      </c>
    </row>
    <row r="34" spans="3:7" x14ac:dyDescent="0.25">
      <c r="C34" t="s">
        <v>73</v>
      </c>
      <c r="F34">
        <f>5.7*0.001/0.875/(200*200*PI()*0.00000001/4)/10</f>
        <v>2.0735615442829793</v>
      </c>
      <c r="G34" t="s">
        <v>41</v>
      </c>
    </row>
    <row r="53" spans="3:3" x14ac:dyDescent="0.25">
      <c r="C53" t="s">
        <v>74</v>
      </c>
    </row>
  </sheetData>
  <mergeCells count="1">
    <mergeCell ref="B15:H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AC2D-7A18-4258-9207-0605C0D662C2}">
  <dimension ref="A1:F9"/>
  <sheetViews>
    <sheetView workbookViewId="0">
      <selection activeCell="A2" sqref="A2:B6"/>
    </sheetView>
  </sheetViews>
  <sheetFormatPr defaultRowHeight="15" x14ac:dyDescent="0.25"/>
  <sheetData>
    <row r="1" spans="1:6" x14ac:dyDescent="0.25">
      <c r="A1">
        <v>121221</v>
      </c>
    </row>
    <row r="2" spans="1:6" x14ac:dyDescent="0.25">
      <c r="A2" s="16" t="s">
        <v>29</v>
      </c>
      <c r="B2" s="18">
        <v>47</v>
      </c>
    </row>
    <row r="3" spans="1:6" x14ac:dyDescent="0.25">
      <c r="A3" s="16" t="s">
        <v>30</v>
      </c>
      <c r="B3">
        <v>49</v>
      </c>
    </row>
    <row r="4" spans="1:6" x14ac:dyDescent="0.25">
      <c r="A4" s="16" t="s">
        <v>31</v>
      </c>
      <c r="B4">
        <v>0.73</v>
      </c>
    </row>
    <row r="6" spans="1:6" x14ac:dyDescent="0.25">
      <c r="A6" s="16" t="s">
        <v>27</v>
      </c>
      <c r="B6">
        <f>(1-B2/B3)^(-1*B4)</f>
        <v>10.32978402964673</v>
      </c>
    </row>
    <row r="9" spans="1:6" x14ac:dyDescent="0.25">
      <c r="A9" t="s">
        <v>85</v>
      </c>
      <c r="F9" t="s">
        <v>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2895-A302-410A-9226-84D3283E0EB6}">
  <dimension ref="A1:D66"/>
  <sheetViews>
    <sheetView workbookViewId="0">
      <selection activeCell="B7" sqref="A2:B7"/>
    </sheetView>
  </sheetViews>
  <sheetFormatPr defaultRowHeight="15" x14ac:dyDescent="0.25"/>
  <cols>
    <col min="1" max="1" width="10.7109375" bestFit="1" customWidth="1"/>
  </cols>
  <sheetData>
    <row r="1" spans="1:2" x14ac:dyDescent="0.25">
      <c r="A1" s="9">
        <v>44557</v>
      </c>
    </row>
    <row r="2" spans="1:2" x14ac:dyDescent="0.25">
      <c r="A2" s="16" t="s">
        <v>29</v>
      </c>
      <c r="B2" s="18">
        <v>43.1</v>
      </c>
    </row>
    <row r="3" spans="1:2" x14ac:dyDescent="0.25">
      <c r="A3" s="16" t="s">
        <v>30</v>
      </c>
      <c r="B3">
        <v>45</v>
      </c>
    </row>
    <row r="4" spans="1:2" x14ac:dyDescent="0.25">
      <c r="A4" s="16" t="s">
        <v>31</v>
      </c>
      <c r="B4">
        <v>0.73</v>
      </c>
    </row>
    <row r="6" spans="1:2" x14ac:dyDescent="0.25">
      <c r="A6" s="16" t="s">
        <v>27</v>
      </c>
      <c r="B6">
        <f>(1-B2/B3)^(-1*B4)</f>
        <v>10.077551038810112</v>
      </c>
    </row>
    <row r="16" spans="1:2" x14ac:dyDescent="0.25">
      <c r="A16" t="s">
        <v>82</v>
      </c>
    </row>
    <row r="19" spans="1:1" x14ac:dyDescent="0.25">
      <c r="A19" t="s">
        <v>79</v>
      </c>
    </row>
    <row r="33" spans="1:4" x14ac:dyDescent="0.25">
      <c r="A33" t="s">
        <v>80</v>
      </c>
      <c r="D33" s="16"/>
    </row>
    <row r="47" spans="1:4" x14ac:dyDescent="0.25">
      <c r="A47" t="s">
        <v>81</v>
      </c>
    </row>
    <row r="65" spans="1:1" x14ac:dyDescent="0.25">
      <c r="A65" t="s">
        <v>83</v>
      </c>
    </row>
    <row r="66" spans="1:1" x14ac:dyDescent="0.25">
      <c r="A66" t="s">
        <v>84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8ED7-F64A-4A30-ACC8-809B69ABA99C}">
  <dimension ref="A1:G41"/>
  <sheetViews>
    <sheetView workbookViewId="0">
      <selection activeCell="B5" sqref="A1:B5"/>
    </sheetView>
  </sheetViews>
  <sheetFormatPr defaultRowHeight="15" x14ac:dyDescent="0.25"/>
  <sheetData>
    <row r="1" spans="1:2" x14ac:dyDescent="0.25">
      <c r="A1" s="16" t="s">
        <v>29</v>
      </c>
      <c r="B1" s="18">
        <v>40.200000000000003</v>
      </c>
    </row>
    <row r="2" spans="1:2" x14ac:dyDescent="0.25">
      <c r="A2" s="16" t="s">
        <v>30</v>
      </c>
      <c r="B2">
        <v>42</v>
      </c>
    </row>
    <row r="3" spans="1:2" x14ac:dyDescent="0.25">
      <c r="A3" s="16" t="s">
        <v>31</v>
      </c>
      <c r="B3">
        <v>0.73</v>
      </c>
    </row>
    <row r="5" spans="1:2" x14ac:dyDescent="0.25">
      <c r="A5" s="16" t="s">
        <v>27</v>
      </c>
      <c r="B5">
        <f>(1-B1/B2)^(-1*B3)</f>
        <v>9.9683448381912303</v>
      </c>
    </row>
    <row r="18" spans="1:1" x14ac:dyDescent="0.25">
      <c r="A18" t="s">
        <v>115</v>
      </c>
    </row>
    <row r="39" spans="1:7" x14ac:dyDescent="0.25">
      <c r="A39" t="s">
        <v>116</v>
      </c>
    </row>
    <row r="41" spans="1:7" x14ac:dyDescent="0.25">
      <c r="A41" t="s">
        <v>117</v>
      </c>
      <c r="F41">
        <v>0.34</v>
      </c>
      <c r="G41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Cybel</vt:lpstr>
      <vt:lpstr>diffuser + focus</vt:lpstr>
      <vt:lpstr>beamwidth</vt:lpstr>
      <vt:lpstr>Power</vt:lpstr>
      <vt:lpstr>APD-#1</vt:lpstr>
      <vt:lpstr>APD-#2</vt:lpstr>
      <vt:lpstr>APD-#3</vt:lpstr>
      <vt:lpstr>APD-#4</vt:lpstr>
      <vt:lpstr>APD-#5</vt:lpstr>
      <vt:lpstr>APD-#6</vt:lpstr>
      <vt:lpstr>APD-#7</vt:lpstr>
      <vt:lpstr>DamageAnalysis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Dissanayake, Nanditha</dc:creator>
  <cp:lastModifiedBy>Dissanayake, Nanditha</cp:lastModifiedBy>
  <dcterms:created xsi:type="dcterms:W3CDTF">2021-12-02T08:10:56Z</dcterms:created>
  <dcterms:modified xsi:type="dcterms:W3CDTF">2022-01-11T21:38:50Z</dcterms:modified>
</cp:coreProperties>
</file>