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ratama\Documents\MSc MGH\Exam\Malaria\Malaria Exam\All Pictures\Codes\"/>
    </mc:Choice>
  </mc:AlternateContent>
  <xr:revisionPtr revIDLastSave="0" documentId="13_ncr:1_{336D5492-007A-4F8E-B1A6-93833FC80B00}" xr6:coauthVersionLast="36" xr6:coauthVersionMax="36" xr10:uidLastSave="{00000000-0000-0000-0000-000000000000}"/>
  <bookViews>
    <workbookView xWindow="0" yWindow="0" windowWidth="19200" windowHeight="7790" tabRatio="720" activeTab="4" xr2:uid="{C028368F-8195-4A8D-93CD-CF24A3E79EDD}"/>
  </bookViews>
  <sheets>
    <sheet name="default" sheetId="8" r:id="rId1"/>
    <sheet name="foi" sheetId="1" r:id="rId2"/>
    <sheet name="pf" sheetId="3" r:id="rId3"/>
    <sheet name="pv" sheetId="5" r:id="rId4"/>
    <sheet name="intervention" sheetId="6" r:id="rId5"/>
  </sheets>
  <definedNames>
    <definedName name="_xlnm._FilterDatabase" localSheetId="0" hidden="1">default!$D$1:$E$45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8" l="1"/>
  <c r="B69" i="8" l="1"/>
  <c r="B68" i="8"/>
  <c r="D20" i="6"/>
  <c r="D18" i="6"/>
  <c r="D17" i="6"/>
  <c r="D16" i="6"/>
  <c r="F17" i="6"/>
  <c r="F16" i="6"/>
  <c r="F20" i="6"/>
  <c r="F18" i="6"/>
  <c r="B63" i="8"/>
  <c r="B61" i="8"/>
  <c r="B60" i="8"/>
  <c r="B59" i="8"/>
  <c r="B38" i="8"/>
  <c r="B36" i="8"/>
  <c r="D9" i="1"/>
  <c r="F15" i="6" l="1"/>
  <c r="D15" i="6"/>
  <c r="F14" i="6"/>
  <c r="F13" i="6"/>
  <c r="F12" i="6"/>
  <c r="F11" i="6"/>
  <c r="F10" i="6"/>
  <c r="F9" i="6"/>
  <c r="B28" i="8"/>
  <c r="B7" i="8"/>
  <c r="B2" i="8"/>
  <c r="F2" i="6" l="1"/>
  <c r="F8" i="6" l="1"/>
  <c r="F7" i="6"/>
  <c r="F6" i="6"/>
  <c r="F5" i="6"/>
  <c r="F4" i="6"/>
  <c r="F3" i="6"/>
  <c r="F12" i="5"/>
  <c r="F11" i="5"/>
  <c r="F10" i="5"/>
  <c r="F9" i="5"/>
  <c r="F8" i="5"/>
  <c r="F7" i="5"/>
  <c r="F6" i="5"/>
  <c r="F5" i="5"/>
  <c r="F4" i="5"/>
  <c r="F3" i="5"/>
  <c r="F2" i="5"/>
  <c r="D7" i="6"/>
  <c r="F11" i="1"/>
  <c r="F10" i="1"/>
  <c r="F9" i="1"/>
  <c r="F7" i="1"/>
  <c r="F6" i="1"/>
  <c r="F5" i="1"/>
  <c r="F4" i="1"/>
  <c r="F3" i="1"/>
  <c r="F2" i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2" i="3"/>
  <c r="D3" i="3"/>
  <c r="D10" i="1"/>
  <c r="D8" i="1"/>
  <c r="F8" i="1" s="1"/>
  <c r="D6" i="1"/>
</calcChain>
</file>

<file path=xl/sharedStrings.xml><?xml version="1.0" encoding="utf-8"?>
<sst xmlns="http://schemas.openxmlformats.org/spreadsheetml/2006/main" count="532" uniqueCount="190">
  <si>
    <t>a</t>
  </si>
  <si>
    <t>Pf and pv</t>
  </si>
  <si>
    <t>Human feeding rate per mosquito</t>
  </si>
  <si>
    <t>b</t>
  </si>
  <si>
    <t>Transmission efficiency M to H</t>
  </si>
  <si>
    <t>c</t>
  </si>
  <si>
    <t>Transmission efficiency H to M</t>
  </si>
  <si>
    <t>m</t>
  </si>
  <si>
    <t>Ratio of female mosquitoes to humans</t>
  </si>
  <si>
    <t>Rate of onset of infectiousness in mosquitoes</t>
  </si>
  <si>
    <r>
      <t>Day</t>
    </r>
    <r>
      <rPr>
        <vertAlign val="superscript"/>
        <sz val="11"/>
        <color theme="1"/>
        <rFont val="Calibri"/>
        <family val="2"/>
        <scheme val="minor"/>
      </rPr>
      <t>-1</t>
    </r>
  </si>
  <si>
    <t>Natural death rate in mosquitoes</t>
  </si>
  <si>
    <t>Natural death rate in humans</t>
  </si>
  <si>
    <t>relative infectiousness of asymptomatic infections</t>
  </si>
  <si>
    <t>relative infectiousness of treated infections</t>
  </si>
  <si>
    <t>relv</t>
  </si>
  <si>
    <t>Pv</t>
  </si>
  <si>
    <t>Relative transmission parameter v</t>
  </si>
  <si>
    <t>Pf</t>
  </si>
  <si>
    <t>Asymptomatic proportion for non-immune</t>
  </si>
  <si>
    <t>Incubation rate of plasmodium falciparum in human</t>
  </si>
  <si>
    <t>Rate of loss of symptoms in untreated clinical infection</t>
  </si>
  <si>
    <t>rate of trt recovery (1/pct) ACT</t>
  </si>
  <si>
    <t>Treatment seeking rate (for uncomplicated malaria)</t>
  </si>
  <si>
    <t>ν</t>
  </si>
  <si>
    <t>rate of progress to severe infection</t>
  </si>
  <si>
    <t>%</t>
  </si>
  <si>
    <t>ε</t>
  </si>
  <si>
    <t>rate of loss of severe symptoms in untreated severe infections</t>
  </si>
  <si>
    <t>rate of death in severe illness</t>
  </si>
  <si>
    <t>treatment seeking rate of severe infection to hospital</t>
  </si>
  <si>
    <t>In-hospital death rate of severe illness</t>
  </si>
  <si>
    <t>rate of recovery in a hospitalised patient</t>
  </si>
  <si>
    <t>rate of recovery in patients received Pf treatment (3d ACT + 1d Primaquine)</t>
  </si>
  <si>
    <t>Loss of immunity rate after Plasmodium falciparum infection</t>
  </si>
  <si>
    <t>Asymptomatic proportion for the immune</t>
  </si>
  <si>
    <t>Pf and Pv</t>
  </si>
  <si>
    <t>Proportion of seeking treatment in uncomplicated cases</t>
  </si>
  <si>
    <t>Proportion of being tested by slide</t>
  </si>
  <si>
    <t>Proportion of being tested by RDT</t>
  </si>
  <si>
    <t>Sensitivity of the microscopy test</t>
  </si>
  <si>
    <t>Sensitivity of the RDT</t>
  </si>
  <si>
    <t>Proportion of being treated when coming to the health centre</t>
  </si>
  <si>
    <t>Natural recovery rate</t>
  </si>
  <si>
    <t>prel</t>
  </si>
  <si>
    <t>probability of relapse in the absence of primaquine prel=1-1/(avg rel=2 +1)</t>
  </si>
  <si>
    <t>rel</t>
  </si>
  <si>
    <t>vivax relapse rate</t>
  </si>
  <si>
    <t>dhyp</t>
  </si>
  <si>
    <t>Death rate of hypnozoites</t>
  </si>
  <si>
    <t>Treatment seeking rate (both uncomplicated malaria)</t>
  </si>
  <si>
    <t>Loss of immunity rate after Plasmodium vivax infection</t>
  </si>
  <si>
    <t>Effectiveness of ITN</t>
  </si>
  <si>
    <r>
      <t>p</t>
    </r>
    <r>
      <rPr>
        <vertAlign val="subscript"/>
        <sz val="11"/>
        <color theme="1"/>
        <rFont val="Calibri"/>
        <family val="2"/>
        <scheme val="minor"/>
      </rPr>
      <t>coverage</t>
    </r>
  </si>
  <si>
    <t>ITN coverage in a population</t>
  </si>
  <si>
    <r>
      <t>p</t>
    </r>
    <r>
      <rPr>
        <vertAlign val="subscript"/>
        <sz val="11"/>
        <color theme="1"/>
        <rFont val="Calibri"/>
        <family val="2"/>
        <scheme val="minor"/>
      </rPr>
      <t>use</t>
    </r>
  </si>
  <si>
    <t>Proportion of people who use ITN</t>
  </si>
  <si>
    <r>
      <t>p</t>
    </r>
    <r>
      <rPr>
        <vertAlign val="subscript"/>
        <sz val="11"/>
        <color theme="1"/>
        <rFont val="Calibri"/>
        <family val="2"/>
        <scheme val="minor"/>
      </rPr>
      <t>effectiveness</t>
    </r>
  </si>
  <si>
    <t>The effectiveness of ITN in a population</t>
  </si>
  <si>
    <t>The attrition of</t>
  </si>
  <si>
    <r>
      <t>µ</t>
    </r>
    <r>
      <rPr>
        <vertAlign val="subscript"/>
        <sz val="11"/>
        <color theme="1"/>
        <rFont val="Calibri"/>
        <family val="2"/>
        <scheme val="minor"/>
      </rPr>
      <t>net</t>
    </r>
  </si>
  <si>
    <t>The average lifespan of ITN</t>
  </si>
  <si>
    <t>ppn</t>
  </si>
  <si>
    <t>The number of persons per net</t>
  </si>
  <si>
    <t>Day-1</t>
  </si>
  <si>
    <t>Natural recovery rate of Plasmodium falciparum</t>
  </si>
  <si>
    <t>pseek</t>
  </si>
  <si>
    <t>ptest_slide</t>
  </si>
  <si>
    <t>ptest_RDT</t>
  </si>
  <si>
    <t>psens_slide</t>
  </si>
  <si>
    <t>ptreat</t>
  </si>
  <si>
    <t>gamma_hf</t>
  </si>
  <si>
    <t>delta_f</t>
  </si>
  <si>
    <t>r_v</t>
  </si>
  <si>
    <t>tau_f</t>
  </si>
  <si>
    <t>mu_sev</t>
  </si>
  <si>
    <t>tau_sev</t>
  </si>
  <si>
    <t>mu_hosp</t>
  </si>
  <si>
    <t>r_hosp</t>
  </si>
  <si>
    <t>r_f</t>
  </si>
  <si>
    <t>rho_f</t>
  </si>
  <si>
    <t>psens_RDT</t>
  </si>
  <si>
    <t>gamma_m</t>
  </si>
  <si>
    <t>mu_m</t>
  </si>
  <si>
    <t>mu_h</t>
  </si>
  <si>
    <t>zeta_a</t>
  </si>
  <si>
    <t>zeta_t</t>
  </si>
  <si>
    <t>Incubation rate of Plasmodium vivax in human</t>
  </si>
  <si>
    <t>gamma_hv</t>
  </si>
  <si>
    <t>delta_v</t>
  </si>
  <si>
    <t>omega_v</t>
  </si>
  <si>
    <t>tau_v</t>
  </si>
  <si>
    <t>rho_v</t>
  </si>
  <si>
    <t>pi_net</t>
  </si>
  <si>
    <r>
      <t>π</t>
    </r>
    <r>
      <rPr>
        <vertAlign val="subscript"/>
        <sz val="11"/>
        <color theme="1"/>
        <rFont val="Calibri"/>
        <family val="2"/>
        <scheme val="minor"/>
      </rPr>
      <t>net</t>
    </r>
  </si>
  <si>
    <t>p_coverage</t>
  </si>
  <si>
    <t>p_effectiveness</t>
  </si>
  <si>
    <t>p_use</t>
  </si>
  <si>
    <t>parameters</t>
  </si>
  <si>
    <t>Malaria species</t>
  </si>
  <si>
    <t>Description</t>
  </si>
  <si>
    <t>Value</t>
  </si>
  <si>
    <t>Unit</t>
  </si>
  <si>
    <t>value</t>
  </si>
  <si>
    <t>pa_f</t>
  </si>
  <si>
    <t>pa2_f</t>
  </si>
  <si>
    <t>pa2_v</t>
  </si>
  <si>
    <t>pa_v</t>
  </si>
  <si>
    <r>
      <t>γ</t>
    </r>
    <r>
      <rPr>
        <vertAlign val="subscript"/>
        <sz val="11"/>
        <color theme="1"/>
        <rFont val="Calibri"/>
        <family val="2"/>
        <scheme val="minor"/>
      </rPr>
      <t>m</t>
    </r>
  </si>
  <si>
    <r>
      <t>µ</t>
    </r>
    <r>
      <rPr>
        <vertAlign val="subscript"/>
        <sz val="11"/>
        <color theme="1"/>
        <rFont val="Calibri"/>
        <family val="2"/>
        <scheme val="minor"/>
      </rPr>
      <t>m</t>
    </r>
  </si>
  <si>
    <r>
      <t>µ</t>
    </r>
    <r>
      <rPr>
        <vertAlign val="subscript"/>
        <sz val="11"/>
        <color theme="1"/>
        <rFont val="Calibri"/>
        <family val="2"/>
        <scheme val="minor"/>
      </rPr>
      <t>h</t>
    </r>
  </si>
  <si>
    <r>
      <t>ζ</t>
    </r>
    <r>
      <rPr>
        <vertAlign val="subscript"/>
        <sz val="11"/>
        <color theme="1"/>
        <rFont val="Calibri"/>
        <family val="2"/>
        <scheme val="minor"/>
      </rPr>
      <t>a</t>
    </r>
  </si>
  <si>
    <r>
      <t>ζ</t>
    </r>
    <r>
      <rPr>
        <vertAlign val="subscript"/>
        <sz val="11"/>
        <color theme="1"/>
        <rFont val="Calibri"/>
        <family val="2"/>
        <scheme val="minor"/>
      </rPr>
      <t>t</t>
    </r>
  </si>
  <si>
    <r>
      <t>P</t>
    </r>
    <r>
      <rPr>
        <vertAlign val="subscript"/>
        <sz val="11"/>
        <color theme="1"/>
        <rFont val="Calibri"/>
        <family val="2"/>
        <scheme val="minor"/>
      </rPr>
      <t>af</t>
    </r>
  </si>
  <si>
    <r>
      <t>γ</t>
    </r>
    <r>
      <rPr>
        <vertAlign val="subscript"/>
        <sz val="11"/>
        <color theme="1"/>
        <rFont val="Calibri"/>
        <family val="2"/>
        <scheme val="minor"/>
      </rPr>
      <t>hf</t>
    </r>
  </si>
  <si>
    <r>
      <t>δ</t>
    </r>
    <r>
      <rPr>
        <vertAlign val="subscript"/>
        <sz val="11"/>
        <color theme="1"/>
        <rFont val="Calibri"/>
        <family val="2"/>
        <scheme val="minor"/>
      </rPr>
      <t>f</t>
    </r>
  </si>
  <si>
    <r>
      <t>ω</t>
    </r>
    <r>
      <rPr>
        <vertAlign val="subscript"/>
        <sz val="11"/>
        <color theme="1"/>
        <rFont val="Calibri"/>
        <family val="2"/>
        <scheme val="minor"/>
      </rPr>
      <t>f</t>
    </r>
  </si>
  <si>
    <r>
      <t>r</t>
    </r>
    <r>
      <rPr>
        <vertAlign val="subscript"/>
        <sz val="11"/>
        <color theme="1"/>
        <rFont val="Calibri"/>
        <family val="2"/>
        <scheme val="minor"/>
      </rPr>
      <t>v</t>
    </r>
  </si>
  <si>
    <r>
      <t>τ</t>
    </r>
    <r>
      <rPr>
        <vertAlign val="subscript"/>
        <sz val="11"/>
        <color theme="1"/>
        <rFont val="Calibri"/>
        <family val="2"/>
        <scheme val="minor"/>
      </rPr>
      <t>f</t>
    </r>
  </si>
  <si>
    <r>
      <t>µ</t>
    </r>
    <r>
      <rPr>
        <vertAlign val="subscript"/>
        <sz val="11"/>
        <color theme="1"/>
        <rFont val="Calibri"/>
        <family val="2"/>
        <scheme val="minor"/>
      </rPr>
      <t>sev</t>
    </r>
  </si>
  <si>
    <r>
      <t>τ</t>
    </r>
    <r>
      <rPr>
        <vertAlign val="subscript"/>
        <sz val="11"/>
        <color theme="1"/>
        <rFont val="Calibri"/>
        <family val="2"/>
        <scheme val="minor"/>
      </rPr>
      <t>sev</t>
    </r>
  </si>
  <si>
    <r>
      <t>µ</t>
    </r>
    <r>
      <rPr>
        <vertAlign val="subscript"/>
        <sz val="11"/>
        <color theme="1"/>
        <rFont val="Calibri"/>
        <family val="2"/>
        <scheme val="minor"/>
      </rPr>
      <t>hosp</t>
    </r>
  </si>
  <si>
    <r>
      <t>r</t>
    </r>
    <r>
      <rPr>
        <vertAlign val="subscript"/>
        <sz val="11"/>
        <color theme="1"/>
        <rFont val="Calibri"/>
        <family val="2"/>
        <scheme val="minor"/>
      </rPr>
      <t>hosp</t>
    </r>
  </si>
  <si>
    <r>
      <t>r</t>
    </r>
    <r>
      <rPr>
        <vertAlign val="subscript"/>
        <sz val="11"/>
        <color theme="1"/>
        <rFont val="Calibri"/>
        <family val="2"/>
        <scheme val="minor"/>
      </rPr>
      <t>f</t>
    </r>
  </si>
  <si>
    <r>
      <t>ρ</t>
    </r>
    <r>
      <rPr>
        <vertAlign val="subscript"/>
        <sz val="11"/>
        <color theme="1"/>
        <rFont val="Calibri"/>
        <family val="2"/>
        <scheme val="minor"/>
      </rPr>
      <t>f</t>
    </r>
  </si>
  <si>
    <r>
      <t>P</t>
    </r>
    <r>
      <rPr>
        <vertAlign val="subscript"/>
        <sz val="11"/>
        <color theme="1"/>
        <rFont val="Calibri"/>
        <family val="2"/>
        <scheme val="minor"/>
      </rPr>
      <t>a2f</t>
    </r>
  </si>
  <si>
    <r>
      <t>p</t>
    </r>
    <r>
      <rPr>
        <vertAlign val="subscript"/>
        <sz val="11"/>
        <color theme="1"/>
        <rFont val="Calibri"/>
        <family val="2"/>
        <scheme val="minor"/>
      </rPr>
      <t>seek</t>
    </r>
  </si>
  <si>
    <r>
      <t>p</t>
    </r>
    <r>
      <rPr>
        <vertAlign val="subscript"/>
        <sz val="11"/>
        <color theme="1"/>
        <rFont val="Calibri"/>
        <family val="2"/>
        <scheme val="minor"/>
      </rPr>
      <t>test_slide</t>
    </r>
  </si>
  <si>
    <r>
      <t>p</t>
    </r>
    <r>
      <rPr>
        <vertAlign val="subscript"/>
        <sz val="11"/>
        <color theme="1"/>
        <rFont val="Calibri"/>
        <family val="2"/>
        <scheme val="minor"/>
      </rPr>
      <t>test_RDT</t>
    </r>
  </si>
  <si>
    <r>
      <t>p</t>
    </r>
    <r>
      <rPr>
        <vertAlign val="subscript"/>
        <sz val="11"/>
        <color theme="1"/>
        <rFont val="Calibri"/>
        <family val="2"/>
        <scheme val="minor"/>
      </rPr>
      <t>sens_slide</t>
    </r>
  </si>
  <si>
    <r>
      <t>p</t>
    </r>
    <r>
      <rPr>
        <vertAlign val="subscript"/>
        <sz val="11"/>
        <color theme="1"/>
        <rFont val="Calibri"/>
        <family val="2"/>
        <scheme val="minor"/>
      </rPr>
      <t>sens_RDT</t>
    </r>
  </si>
  <si>
    <r>
      <t>p</t>
    </r>
    <r>
      <rPr>
        <vertAlign val="subscript"/>
        <sz val="11"/>
        <color theme="1"/>
        <rFont val="Calibri"/>
        <family val="2"/>
        <scheme val="minor"/>
      </rPr>
      <t>treat</t>
    </r>
  </si>
  <si>
    <r>
      <t>p</t>
    </r>
    <r>
      <rPr>
        <vertAlign val="subscript"/>
        <sz val="11"/>
        <color theme="1"/>
        <rFont val="Calibri"/>
        <family val="2"/>
        <scheme val="minor"/>
      </rPr>
      <t>av</t>
    </r>
  </si>
  <si>
    <r>
      <t>γ</t>
    </r>
    <r>
      <rPr>
        <vertAlign val="subscript"/>
        <sz val="11"/>
        <color theme="1"/>
        <rFont val="Calibri"/>
        <family val="2"/>
        <scheme val="minor"/>
      </rPr>
      <t>hv</t>
    </r>
  </si>
  <si>
    <r>
      <t>δ</t>
    </r>
    <r>
      <rPr>
        <vertAlign val="subscript"/>
        <sz val="11"/>
        <color theme="1"/>
        <rFont val="Calibri"/>
        <family val="2"/>
        <scheme val="minor"/>
      </rPr>
      <t>v</t>
    </r>
  </si>
  <si>
    <r>
      <t>ω</t>
    </r>
    <r>
      <rPr>
        <vertAlign val="subscript"/>
        <sz val="11"/>
        <color theme="1"/>
        <rFont val="Calibri"/>
        <family val="2"/>
        <scheme val="minor"/>
      </rPr>
      <t>v</t>
    </r>
  </si>
  <si>
    <r>
      <t>τ</t>
    </r>
    <r>
      <rPr>
        <vertAlign val="subscript"/>
        <sz val="11"/>
        <color theme="1"/>
        <rFont val="Calibri"/>
        <family val="2"/>
        <scheme val="minor"/>
      </rPr>
      <t>v</t>
    </r>
  </si>
  <si>
    <r>
      <t>ρ</t>
    </r>
    <r>
      <rPr>
        <vertAlign val="subscript"/>
        <sz val="11"/>
        <color theme="1"/>
        <rFont val="Calibri"/>
        <family val="2"/>
        <scheme val="minor"/>
      </rPr>
      <t>v</t>
    </r>
  </si>
  <si>
    <r>
      <t>p</t>
    </r>
    <r>
      <rPr>
        <vertAlign val="subscript"/>
        <sz val="11"/>
        <color theme="1"/>
        <rFont val="Calibri"/>
        <family val="2"/>
        <scheme val="minor"/>
      </rPr>
      <t>a2v</t>
    </r>
  </si>
  <si>
    <r>
      <t>π</t>
    </r>
    <r>
      <rPr>
        <vertAlign val="subscript"/>
        <sz val="11"/>
        <color theme="1"/>
        <rFont val="Calibri"/>
        <family val="2"/>
        <scheme val="minor"/>
      </rPr>
      <t>t</t>
    </r>
  </si>
  <si>
    <t>Effectiveness of treatment</t>
  </si>
  <si>
    <t>pi_t</t>
  </si>
  <si>
    <t>name</t>
  </si>
  <si>
    <t>attrition</t>
  </si>
  <si>
    <t>omega_f</t>
  </si>
  <si>
    <t>amp</t>
  </si>
  <si>
    <t>phi</t>
  </si>
  <si>
    <t>peak</t>
  </si>
  <si>
    <t>t1</t>
  </si>
  <si>
    <t>t2</t>
  </si>
  <si>
    <t>increl</t>
  </si>
  <si>
    <t>t3</t>
  </si>
  <si>
    <t>prelp</t>
  </si>
  <si>
    <t>t4</t>
  </si>
  <si>
    <t>alpha12</t>
  </si>
  <si>
    <t>alpha21</t>
  </si>
  <si>
    <t>mu_net</t>
  </si>
  <si>
    <t>r_p</t>
  </si>
  <si>
    <t>epsilon_f</t>
  </si>
  <si>
    <t>nu_f</t>
  </si>
  <si>
    <t>RDT_pos</t>
  </si>
  <si>
    <t>slide_pos</t>
  </si>
  <si>
    <t>mprotect</t>
  </si>
  <si>
    <t>snapr</t>
  </si>
  <si>
    <t>kappa</t>
  </si>
  <si>
    <t>mcov</t>
  </si>
  <si>
    <t>Microscopy positivity rate</t>
  </si>
  <si>
    <t>RDT positivity rate</t>
  </si>
  <si>
    <t>mda protection rate</t>
  </si>
  <si>
    <t>snapback constant</t>
  </si>
  <si>
    <t>protection rate</t>
  </si>
  <si>
    <t>mda coverage</t>
  </si>
  <si>
    <t>int.target_net</t>
  </si>
  <si>
    <t>int.target_seek</t>
  </si>
  <si>
    <t>net.coverage</t>
  </si>
  <si>
    <t>bc</t>
  </si>
  <si>
    <t>no.village</t>
  </si>
  <si>
    <t>γm</t>
  </si>
  <si>
    <t>µm</t>
  </si>
  <si>
    <t>µh</t>
  </si>
  <si>
    <t>ζa</t>
  </si>
  <si>
    <t>ζt</t>
  </si>
  <si>
    <t>pav</t>
  </si>
  <si>
    <t>γhv</t>
  </si>
  <si>
    <t>δv</t>
  </si>
  <si>
    <t>ωv</t>
  </si>
  <si>
    <t>rv</t>
  </si>
  <si>
    <t>τv</t>
  </si>
  <si>
    <t>ρv</t>
  </si>
  <si>
    <t>pa2v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</si>
</sst>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307D-71DA-4690-BFA4-557C0214FA26}">
  <dimension ref="A1:B69"/>
  <sheetViews>
    <sheetView topLeftCell="A60" workbookViewId="0">
      <selection activeCell="B37" sqref="B37"/>
    </sheetView>
  </sheetViews>
  <sheetFormatPr defaultRowHeight="14.75" x14ac:dyDescent="0.75"/>
  <cols>
    <col min="1" max="1" width="15.1328125" customWidth="1"/>
    <col min="2" max="2" width="11.6328125" style="1" bestFit="1" customWidth="1"/>
    <col min="5" max="5" width="19.6796875" customWidth="1"/>
  </cols>
  <sheetData>
    <row r="1" spans="1:2" x14ac:dyDescent="0.75">
      <c r="A1" t="s">
        <v>142</v>
      </c>
      <c r="B1" s="1" t="s">
        <v>103</v>
      </c>
    </row>
    <row r="2" spans="1:2" x14ac:dyDescent="0.75">
      <c r="A2" t="s">
        <v>0</v>
      </c>
      <c r="B2" s="1">
        <f>0.3</f>
        <v>0.3</v>
      </c>
    </row>
    <row r="3" spans="1:2" x14ac:dyDescent="0.75">
      <c r="A3" t="s">
        <v>154</v>
      </c>
      <c r="B3" s="1">
        <v>0.5</v>
      </c>
    </row>
    <row r="4" spans="1:2" x14ac:dyDescent="0.75">
      <c r="A4" t="s">
        <v>155</v>
      </c>
      <c r="B4" s="1">
        <v>0.5</v>
      </c>
    </row>
    <row r="5" spans="1:2" x14ac:dyDescent="0.75">
      <c r="A5" t="s">
        <v>145</v>
      </c>
      <c r="B5" s="1">
        <v>0.5</v>
      </c>
    </row>
    <row r="6" spans="1:2" x14ac:dyDescent="0.75">
      <c r="A6" t="s">
        <v>3</v>
      </c>
      <c r="B6" s="1">
        <v>9.2999999999999999E-2</v>
      </c>
    </row>
    <row r="7" spans="1:2" x14ac:dyDescent="0.75">
      <c r="A7" t="s">
        <v>5</v>
      </c>
      <c r="B7" s="1">
        <f>0.5</f>
        <v>0.5</v>
      </c>
    </row>
    <row r="8" spans="1:2" x14ac:dyDescent="0.75">
      <c r="A8" t="s">
        <v>72</v>
      </c>
      <c r="B8">
        <v>7.6923076923076927E-3</v>
      </c>
    </row>
    <row r="9" spans="1:2" x14ac:dyDescent="0.75">
      <c r="A9" t="s">
        <v>48</v>
      </c>
      <c r="B9" s="1">
        <v>2.7397260273972603E-3</v>
      </c>
    </row>
    <row r="10" spans="1:2" x14ac:dyDescent="0.75">
      <c r="A10" t="s">
        <v>71</v>
      </c>
      <c r="B10">
        <v>4.7619047619047616E-2</v>
      </c>
    </row>
    <row r="11" spans="1:2" x14ac:dyDescent="0.75">
      <c r="A11" t="s">
        <v>82</v>
      </c>
      <c r="B11">
        <v>0.1</v>
      </c>
    </row>
    <row r="12" spans="1:2" x14ac:dyDescent="0.75">
      <c r="A12" t="s">
        <v>150</v>
      </c>
      <c r="B12" s="1">
        <v>0.1</v>
      </c>
    </row>
    <row r="13" spans="1:2" x14ac:dyDescent="0.75">
      <c r="A13" t="s">
        <v>7</v>
      </c>
      <c r="B13" s="1">
        <v>3</v>
      </c>
    </row>
    <row r="14" spans="1:2" x14ac:dyDescent="0.75">
      <c r="A14" t="s">
        <v>84</v>
      </c>
      <c r="B14">
        <v>3.9706174310105218E-5</v>
      </c>
    </row>
    <row r="15" spans="1:2" x14ac:dyDescent="0.75">
      <c r="A15" t="s">
        <v>83</v>
      </c>
      <c r="B15">
        <v>0.1</v>
      </c>
    </row>
    <row r="16" spans="1:2" x14ac:dyDescent="0.75">
      <c r="A16" t="s">
        <v>75</v>
      </c>
      <c r="B16">
        <v>0.01</v>
      </c>
    </row>
    <row r="17" spans="1:2" x14ac:dyDescent="0.75">
      <c r="A17" t="s">
        <v>144</v>
      </c>
      <c r="B17">
        <v>0.1</v>
      </c>
    </row>
    <row r="18" spans="1:2" x14ac:dyDescent="0.75">
      <c r="A18" t="s">
        <v>104</v>
      </c>
      <c r="B18">
        <v>0.1</v>
      </c>
    </row>
    <row r="19" spans="1:2" x14ac:dyDescent="0.75">
      <c r="A19" t="s">
        <v>105</v>
      </c>
      <c r="B19">
        <v>0.9</v>
      </c>
    </row>
    <row r="20" spans="1:2" x14ac:dyDescent="0.75">
      <c r="A20" t="s">
        <v>147</v>
      </c>
      <c r="B20" s="1">
        <v>1</v>
      </c>
    </row>
    <row r="21" spans="1:2" x14ac:dyDescent="0.75">
      <c r="A21" t="s">
        <v>146</v>
      </c>
      <c r="B21" s="1">
        <v>0</v>
      </c>
    </row>
    <row r="22" spans="1:2" x14ac:dyDescent="0.75">
      <c r="A22" t="s">
        <v>44</v>
      </c>
      <c r="B22" s="1">
        <v>0.67</v>
      </c>
    </row>
    <row r="23" spans="1:2" x14ac:dyDescent="0.75">
      <c r="A23" t="s">
        <v>152</v>
      </c>
      <c r="B23" s="1">
        <v>0.05</v>
      </c>
    </row>
    <row r="24" spans="1:2" x14ac:dyDescent="0.75">
      <c r="A24" t="s">
        <v>46</v>
      </c>
      <c r="B24" s="1">
        <v>1.6666666666666666E-2</v>
      </c>
    </row>
    <row r="25" spans="1:2" x14ac:dyDescent="0.75">
      <c r="A25" t="s">
        <v>15</v>
      </c>
      <c r="B25">
        <v>0.25</v>
      </c>
    </row>
    <row r="26" spans="1:2" x14ac:dyDescent="0.75">
      <c r="A26" t="s">
        <v>79</v>
      </c>
      <c r="B26">
        <v>0.33333333333333331</v>
      </c>
    </row>
    <row r="27" spans="1:2" x14ac:dyDescent="0.75">
      <c r="A27" t="s">
        <v>80</v>
      </c>
      <c r="B27">
        <v>2.7397260273972603E-3</v>
      </c>
    </row>
    <row r="28" spans="1:2" x14ac:dyDescent="0.75">
      <c r="A28" t="s">
        <v>92</v>
      </c>
      <c r="B28" s="1">
        <f>1/365</f>
        <v>2.7397260273972603E-3</v>
      </c>
    </row>
    <row r="29" spans="1:2" x14ac:dyDescent="0.75">
      <c r="A29" t="s">
        <v>157</v>
      </c>
      <c r="B29" s="1">
        <v>0.14285714285714285</v>
      </c>
    </row>
    <row r="30" spans="1:2" x14ac:dyDescent="0.75">
      <c r="A30" t="s">
        <v>73</v>
      </c>
      <c r="B30" s="1">
        <v>0.2</v>
      </c>
    </row>
    <row r="31" spans="1:2" x14ac:dyDescent="0.75">
      <c r="A31" t="s">
        <v>148</v>
      </c>
      <c r="B31" s="1">
        <v>0</v>
      </c>
    </row>
    <row r="32" spans="1:2" x14ac:dyDescent="0.75">
      <c r="A32" t="s">
        <v>149</v>
      </c>
      <c r="B32" s="1">
        <v>0</v>
      </c>
    </row>
    <row r="33" spans="1:2" x14ac:dyDescent="0.75">
      <c r="A33" t="s">
        <v>151</v>
      </c>
      <c r="B33" s="1">
        <v>0</v>
      </c>
    </row>
    <row r="34" spans="1:2" x14ac:dyDescent="0.75">
      <c r="A34" t="s">
        <v>153</v>
      </c>
      <c r="B34" s="1">
        <v>0</v>
      </c>
    </row>
    <row r="35" spans="1:2" x14ac:dyDescent="0.75">
      <c r="A35" t="s">
        <v>74</v>
      </c>
      <c r="B35" s="1">
        <v>0.2</v>
      </c>
    </row>
    <row r="36" spans="1:2" x14ac:dyDescent="0.75">
      <c r="A36" t="s">
        <v>91</v>
      </c>
      <c r="B36" s="1">
        <f>1/10</f>
        <v>0.1</v>
      </c>
    </row>
    <row r="37" spans="1:2" x14ac:dyDescent="0.75">
      <c r="A37" t="s">
        <v>85</v>
      </c>
      <c r="B37">
        <f>12.6/27</f>
        <v>0.46666666666666667</v>
      </c>
    </row>
    <row r="38" spans="1:2" x14ac:dyDescent="0.75">
      <c r="A38" t="s">
        <v>86</v>
      </c>
      <c r="B38">
        <f>1/100</f>
        <v>0.01</v>
      </c>
    </row>
    <row r="39" spans="1:2" x14ac:dyDescent="0.75">
      <c r="A39" t="s">
        <v>78</v>
      </c>
      <c r="B39">
        <v>0.14285714285714285</v>
      </c>
    </row>
    <row r="40" spans="1:2" x14ac:dyDescent="0.75">
      <c r="A40" t="s">
        <v>77</v>
      </c>
      <c r="B40">
        <v>2.0000000000000001E-4</v>
      </c>
    </row>
    <row r="41" spans="1:2" x14ac:dyDescent="0.75">
      <c r="A41" t="s">
        <v>76</v>
      </c>
      <c r="B41">
        <v>0.75</v>
      </c>
    </row>
    <row r="42" spans="1:2" x14ac:dyDescent="0.75">
      <c r="A42" t="s">
        <v>141</v>
      </c>
      <c r="B42">
        <v>0.31515299999999996</v>
      </c>
    </row>
    <row r="43" spans="1:2" x14ac:dyDescent="0.75">
      <c r="A43" t="s">
        <v>158</v>
      </c>
      <c r="B43">
        <v>0.05</v>
      </c>
    </row>
    <row r="44" spans="1:2" x14ac:dyDescent="0.75">
      <c r="A44" t="s">
        <v>159</v>
      </c>
      <c r="B44">
        <v>0.14285714285714285</v>
      </c>
    </row>
    <row r="45" spans="1:2" x14ac:dyDescent="0.75">
      <c r="A45" t="s">
        <v>93</v>
      </c>
      <c r="B45" s="1">
        <v>0</v>
      </c>
    </row>
    <row r="46" spans="1:2" x14ac:dyDescent="0.75">
      <c r="A46" t="s">
        <v>95</v>
      </c>
      <c r="B46" s="1">
        <v>0.92</v>
      </c>
    </row>
    <row r="47" spans="1:2" x14ac:dyDescent="0.75">
      <c r="A47" t="s">
        <v>97</v>
      </c>
      <c r="B47" s="1">
        <v>0.54</v>
      </c>
    </row>
    <row r="48" spans="1:2" x14ac:dyDescent="0.75">
      <c r="A48" t="s">
        <v>96</v>
      </c>
      <c r="B48" s="1">
        <v>0.7</v>
      </c>
    </row>
    <row r="49" spans="1:2" x14ac:dyDescent="0.75">
      <c r="A49" t="s">
        <v>143</v>
      </c>
      <c r="B49" s="1">
        <v>0.6</v>
      </c>
    </row>
    <row r="50" spans="1:2" x14ac:dyDescent="0.75">
      <c r="A50" t="s">
        <v>156</v>
      </c>
      <c r="B50" s="1">
        <v>9.1324200913242006E-4</v>
      </c>
    </row>
    <row r="51" spans="1:2" x14ac:dyDescent="0.75">
      <c r="A51" t="s">
        <v>62</v>
      </c>
      <c r="B51" s="1">
        <v>3.1407850000000002</v>
      </c>
    </row>
    <row r="52" spans="1:2" x14ac:dyDescent="0.75">
      <c r="A52" t="s">
        <v>66</v>
      </c>
      <c r="B52" s="1">
        <v>0.6</v>
      </c>
    </row>
    <row r="53" spans="1:2" x14ac:dyDescent="0.75">
      <c r="A53" t="s">
        <v>67</v>
      </c>
      <c r="B53" s="1">
        <v>0.69</v>
      </c>
    </row>
    <row r="54" spans="1:2" x14ac:dyDescent="0.75">
      <c r="A54" t="s">
        <v>68</v>
      </c>
      <c r="B54" s="1">
        <v>0.31</v>
      </c>
    </row>
    <row r="55" spans="1:2" x14ac:dyDescent="0.75">
      <c r="A55" t="s">
        <v>69</v>
      </c>
      <c r="B55" s="1">
        <v>0.59</v>
      </c>
    </row>
    <row r="56" spans="1:2" x14ac:dyDescent="0.75">
      <c r="A56" t="s">
        <v>81</v>
      </c>
      <c r="B56" s="1">
        <v>0.53700000000000003</v>
      </c>
    </row>
    <row r="57" spans="1:2" x14ac:dyDescent="0.75">
      <c r="A57" t="s">
        <v>70</v>
      </c>
      <c r="B57" s="1">
        <v>0.95</v>
      </c>
    </row>
    <row r="58" spans="1:2" x14ac:dyDescent="0.75">
      <c r="A58" t="s">
        <v>141</v>
      </c>
      <c r="B58" s="1">
        <v>0.31515299999999996</v>
      </c>
    </row>
    <row r="59" spans="1:2" x14ac:dyDescent="0.75">
      <c r="A59" t="s">
        <v>160</v>
      </c>
      <c r="B59" s="1">
        <f>87863/640609</f>
        <v>0.13715542554038423</v>
      </c>
    </row>
    <row r="60" spans="1:2" x14ac:dyDescent="0.75">
      <c r="A60" t="s">
        <v>161</v>
      </c>
      <c r="B60">
        <f>216744/1399683</f>
        <v>0.15485220582088943</v>
      </c>
    </row>
    <row r="61" spans="1:2" x14ac:dyDescent="0.75">
      <c r="A61" t="s">
        <v>162</v>
      </c>
      <c r="B61" s="1">
        <f>1/14</f>
        <v>7.1428571428571425E-2</v>
      </c>
    </row>
    <row r="62" spans="1:2" x14ac:dyDescent="0.75">
      <c r="A62" t="s">
        <v>163</v>
      </c>
      <c r="B62" s="1">
        <v>1</v>
      </c>
    </row>
    <row r="63" spans="1:2" x14ac:dyDescent="0.75">
      <c r="A63" t="s">
        <v>164</v>
      </c>
      <c r="B63" s="1">
        <f>1/14</f>
        <v>7.1428571428571425E-2</v>
      </c>
    </row>
    <row r="64" spans="1:2" x14ac:dyDescent="0.75">
      <c r="A64" t="s">
        <v>165</v>
      </c>
      <c r="B64" s="1">
        <v>0.5</v>
      </c>
    </row>
    <row r="65" spans="1:2" x14ac:dyDescent="0.75">
      <c r="A65" t="s">
        <v>174</v>
      </c>
      <c r="B65" s="1">
        <v>1</v>
      </c>
    </row>
    <row r="66" spans="1:2" x14ac:dyDescent="0.75">
      <c r="A66" t="s">
        <v>172</v>
      </c>
      <c r="B66" s="1">
        <v>0.8</v>
      </c>
    </row>
    <row r="67" spans="1:2" x14ac:dyDescent="0.75">
      <c r="A67" t="s">
        <v>173</v>
      </c>
      <c r="B67" s="1">
        <v>0.8</v>
      </c>
    </row>
    <row r="68" spans="1:2" x14ac:dyDescent="0.75">
      <c r="A68" t="s">
        <v>175</v>
      </c>
      <c r="B68" s="1">
        <f>8795*500*5</f>
        <v>21987500</v>
      </c>
    </row>
    <row r="69" spans="1:2" x14ac:dyDescent="0.75">
      <c r="A69" t="s">
        <v>176</v>
      </c>
      <c r="B69">
        <f>8795</f>
        <v>8795</v>
      </c>
    </row>
  </sheetData>
  <sortState ref="D2:E45">
    <sortCondition ref="E2:E45"/>
  </sortState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A1ED-161F-4AEE-A2EF-F164F33929E5}">
  <dimension ref="A1:G43"/>
  <sheetViews>
    <sheetView workbookViewId="0">
      <selection activeCell="D14" sqref="A1:XFD1048576"/>
    </sheetView>
  </sheetViews>
  <sheetFormatPr defaultRowHeight="14.75" x14ac:dyDescent="0.75"/>
  <sheetData>
    <row r="1" spans="1:7" x14ac:dyDescent="0.7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142</v>
      </c>
    </row>
    <row r="2" spans="1:7" x14ac:dyDescent="0.75">
      <c r="A2" t="s">
        <v>0</v>
      </c>
      <c r="B2" t="s">
        <v>1</v>
      </c>
      <c r="C2" t="s">
        <v>2</v>
      </c>
      <c r="D2">
        <v>0.3</v>
      </c>
      <c r="F2">
        <f>IF(E2="%",D2/100,D2)</f>
        <v>0.3</v>
      </c>
      <c r="G2" t="s">
        <v>0</v>
      </c>
    </row>
    <row r="3" spans="1:7" x14ac:dyDescent="0.75">
      <c r="A3" t="s">
        <v>3</v>
      </c>
      <c r="B3" t="s">
        <v>1</v>
      </c>
      <c r="C3" t="s">
        <v>4</v>
      </c>
      <c r="D3">
        <v>0.5</v>
      </c>
      <c r="F3">
        <f t="shared" ref="F3:F11" si="0">IF(E3="%",D3/100,D3)</f>
        <v>0.5</v>
      </c>
      <c r="G3" t="s">
        <v>3</v>
      </c>
    </row>
    <row r="4" spans="1:7" x14ac:dyDescent="0.75">
      <c r="A4" t="s">
        <v>5</v>
      </c>
      <c r="B4" t="s">
        <v>1</v>
      </c>
      <c r="C4" t="s">
        <v>6</v>
      </c>
      <c r="D4">
        <v>0.5</v>
      </c>
      <c r="F4">
        <f t="shared" si="0"/>
        <v>0.5</v>
      </c>
      <c r="G4" t="s">
        <v>5</v>
      </c>
    </row>
    <row r="5" spans="1:7" x14ac:dyDescent="0.75">
      <c r="A5" t="s">
        <v>7</v>
      </c>
      <c r="B5" t="s">
        <v>1</v>
      </c>
      <c r="C5" t="s">
        <v>8</v>
      </c>
      <c r="D5">
        <v>3</v>
      </c>
      <c r="F5">
        <f t="shared" si="0"/>
        <v>3</v>
      </c>
      <c r="G5" t="s">
        <v>7</v>
      </c>
    </row>
    <row r="6" spans="1:7" ht="16.75" x14ac:dyDescent="0.95">
      <c r="A6" t="s">
        <v>108</v>
      </c>
      <c r="B6" t="s">
        <v>1</v>
      </c>
      <c r="C6" t="s">
        <v>9</v>
      </c>
      <c r="D6">
        <f>1/10</f>
        <v>0.1</v>
      </c>
      <c r="E6" t="s">
        <v>64</v>
      </c>
      <c r="F6">
        <f t="shared" si="0"/>
        <v>0.1</v>
      </c>
      <c r="G6" t="s">
        <v>82</v>
      </c>
    </row>
    <row r="7" spans="1:7" ht="16.75" x14ac:dyDescent="0.95">
      <c r="A7" t="s">
        <v>109</v>
      </c>
      <c r="B7" t="s">
        <v>1</v>
      </c>
      <c r="C7" t="s">
        <v>11</v>
      </c>
      <c r="D7">
        <v>0.1</v>
      </c>
      <c r="E7" t="s">
        <v>64</v>
      </c>
      <c r="F7">
        <f t="shared" si="0"/>
        <v>0.1</v>
      </c>
      <c r="G7" t="s">
        <v>83</v>
      </c>
    </row>
    <row r="8" spans="1:7" ht="16.75" x14ac:dyDescent="0.95">
      <c r="A8" t="s">
        <v>110</v>
      </c>
      <c r="B8" t="s">
        <v>1</v>
      </c>
      <c r="C8" t="s">
        <v>12</v>
      </c>
      <c r="D8">
        <f>1/(69*365)</f>
        <v>3.9706174310105218E-5</v>
      </c>
      <c r="E8" t="s">
        <v>64</v>
      </c>
      <c r="F8">
        <f t="shared" si="0"/>
        <v>3.9706174310105218E-5</v>
      </c>
      <c r="G8" t="s">
        <v>84</v>
      </c>
    </row>
    <row r="9" spans="1:7" ht="16.75" x14ac:dyDescent="0.95">
      <c r="A9" t="s">
        <v>111</v>
      </c>
      <c r="B9" t="s">
        <v>1</v>
      </c>
      <c r="C9" t="s">
        <v>13</v>
      </c>
      <c r="D9">
        <f>1.2/22</f>
        <v>5.4545454545454543E-2</v>
      </c>
      <c r="F9">
        <f t="shared" si="0"/>
        <v>5.4545454545454543E-2</v>
      </c>
      <c r="G9" t="s">
        <v>85</v>
      </c>
    </row>
    <row r="10" spans="1:7" ht="16.75" x14ac:dyDescent="0.95">
      <c r="A10" t="s">
        <v>112</v>
      </c>
      <c r="B10" t="s">
        <v>1</v>
      </c>
      <c r="C10" t="s">
        <v>14</v>
      </c>
      <c r="D10">
        <f>3.9/27</f>
        <v>0.14444444444444443</v>
      </c>
      <c r="F10">
        <f t="shared" si="0"/>
        <v>0.14444444444444443</v>
      </c>
      <c r="G10" t="s">
        <v>86</v>
      </c>
    </row>
    <row r="11" spans="1:7" x14ac:dyDescent="0.75">
      <c r="A11" t="s">
        <v>15</v>
      </c>
      <c r="B11" t="s">
        <v>16</v>
      </c>
      <c r="C11" t="s">
        <v>17</v>
      </c>
      <c r="D11">
        <v>0.25</v>
      </c>
      <c r="F11">
        <f t="shared" si="0"/>
        <v>0.25</v>
      </c>
      <c r="G11" t="s">
        <v>15</v>
      </c>
    </row>
    <row r="12" spans="1:7" x14ac:dyDescent="0.75">
      <c r="A12" t="s">
        <v>145</v>
      </c>
      <c r="F12">
        <v>1</v>
      </c>
      <c r="G12" t="s">
        <v>145</v>
      </c>
    </row>
    <row r="13" spans="1:7" x14ac:dyDescent="0.75">
      <c r="A13" t="s">
        <v>146</v>
      </c>
      <c r="F13">
        <v>0</v>
      </c>
      <c r="G13" t="s">
        <v>146</v>
      </c>
    </row>
    <row r="14" spans="1:7" x14ac:dyDescent="0.75">
      <c r="A14" t="s">
        <v>147</v>
      </c>
      <c r="F14">
        <v>1</v>
      </c>
      <c r="G14" t="s">
        <v>147</v>
      </c>
    </row>
    <row r="33" ht="14.75" customHeight="1" x14ac:dyDescent="0.75"/>
    <row r="39" ht="14.75" customHeight="1" x14ac:dyDescent="0.75"/>
    <row r="43" ht="14.75" customHeight="1" x14ac:dyDescent="0.75"/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F2CA3-5B6D-4522-836D-24F7F09F7654}">
  <dimension ref="A1:G16"/>
  <sheetViews>
    <sheetView workbookViewId="0">
      <selection activeCell="F1" sqref="A1:XFD1048576"/>
    </sheetView>
  </sheetViews>
  <sheetFormatPr defaultRowHeight="14.75" x14ac:dyDescent="0.75"/>
  <cols>
    <col min="4" max="4" width="12.1796875" bestFit="1" customWidth="1"/>
  </cols>
  <sheetData>
    <row r="1" spans="1:7" x14ac:dyDescent="0.7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142</v>
      </c>
    </row>
    <row r="2" spans="1:7" ht="16.75" x14ac:dyDescent="0.95">
      <c r="A2" t="s">
        <v>113</v>
      </c>
      <c r="B2" t="s">
        <v>18</v>
      </c>
      <c r="C2" t="s">
        <v>19</v>
      </c>
      <c r="D2">
        <v>0.1</v>
      </c>
      <c r="F2">
        <f>IF(E2="%",D2/100,D2)</f>
        <v>0.1</v>
      </c>
      <c r="G2" t="s">
        <v>104</v>
      </c>
    </row>
    <row r="3" spans="1:7" ht="16.75" x14ac:dyDescent="0.95">
      <c r="A3" t="s">
        <v>114</v>
      </c>
      <c r="B3" t="s">
        <v>18</v>
      </c>
      <c r="C3" t="s">
        <v>20</v>
      </c>
      <c r="D3">
        <f>1/21</f>
        <v>4.7619047619047616E-2</v>
      </c>
      <c r="E3" t="s">
        <v>64</v>
      </c>
      <c r="F3">
        <f t="shared" ref="F3:F16" si="0">IF(E3="%",D3/100,D3)</f>
        <v>4.7619047619047616E-2</v>
      </c>
      <c r="G3" t="s">
        <v>71</v>
      </c>
    </row>
    <row r="4" spans="1:7" ht="16.75" x14ac:dyDescent="0.95">
      <c r="A4" t="s">
        <v>115</v>
      </c>
      <c r="B4" t="s">
        <v>18</v>
      </c>
      <c r="C4" t="s">
        <v>65</v>
      </c>
      <c r="D4">
        <v>7.6923076923076927E-3</v>
      </c>
      <c r="E4" t="s">
        <v>64</v>
      </c>
      <c r="F4">
        <f t="shared" si="0"/>
        <v>7.6923076923076927E-3</v>
      </c>
      <c r="G4" t="s">
        <v>72</v>
      </c>
    </row>
    <row r="5" spans="1:7" ht="16.75" x14ac:dyDescent="0.95">
      <c r="A5" t="s">
        <v>116</v>
      </c>
      <c r="B5" t="s">
        <v>18</v>
      </c>
      <c r="C5" t="s">
        <v>21</v>
      </c>
      <c r="D5">
        <v>0.1</v>
      </c>
      <c r="E5" t="s">
        <v>64</v>
      </c>
      <c r="F5">
        <f t="shared" si="0"/>
        <v>0.1</v>
      </c>
      <c r="G5" t="s">
        <v>144</v>
      </c>
    </row>
    <row r="6" spans="1:7" ht="16.75" x14ac:dyDescent="0.95">
      <c r="A6" t="s">
        <v>117</v>
      </c>
      <c r="B6" t="s">
        <v>18</v>
      </c>
      <c r="C6" t="s">
        <v>22</v>
      </c>
      <c r="D6">
        <v>0.33333333333333331</v>
      </c>
      <c r="E6" t="s">
        <v>64</v>
      </c>
      <c r="F6">
        <f t="shared" si="0"/>
        <v>0.33333333333333331</v>
      </c>
      <c r="G6" t="s">
        <v>73</v>
      </c>
    </row>
    <row r="7" spans="1:7" ht="16.75" x14ac:dyDescent="0.95">
      <c r="A7" t="s">
        <v>118</v>
      </c>
      <c r="B7" t="s">
        <v>18</v>
      </c>
      <c r="C7" t="s">
        <v>23</v>
      </c>
      <c r="D7">
        <v>0.5</v>
      </c>
      <c r="E7" t="s">
        <v>64</v>
      </c>
      <c r="F7">
        <f t="shared" si="0"/>
        <v>0.5</v>
      </c>
      <c r="G7" t="s">
        <v>74</v>
      </c>
    </row>
    <row r="8" spans="1:7" x14ac:dyDescent="0.75">
      <c r="A8" t="s">
        <v>24</v>
      </c>
      <c r="B8" t="s">
        <v>18</v>
      </c>
      <c r="C8" t="s">
        <v>25</v>
      </c>
      <c r="D8">
        <v>0.14285714285714285</v>
      </c>
      <c r="E8" t="s">
        <v>64</v>
      </c>
      <c r="F8">
        <f t="shared" si="0"/>
        <v>0.14285714285714285</v>
      </c>
      <c r="G8" t="s">
        <v>159</v>
      </c>
    </row>
    <row r="9" spans="1:7" x14ac:dyDescent="0.75">
      <c r="A9" t="s">
        <v>27</v>
      </c>
      <c r="B9" t="s">
        <v>18</v>
      </c>
      <c r="C9" t="s">
        <v>28</v>
      </c>
      <c r="D9">
        <v>0.05</v>
      </c>
      <c r="E9" t="s">
        <v>64</v>
      </c>
      <c r="F9">
        <f t="shared" si="0"/>
        <v>0.05</v>
      </c>
      <c r="G9" t="s">
        <v>158</v>
      </c>
    </row>
    <row r="10" spans="1:7" ht="16.75" x14ac:dyDescent="0.95">
      <c r="A10" t="s">
        <v>119</v>
      </c>
      <c r="B10" t="s">
        <v>18</v>
      </c>
      <c r="C10" t="s">
        <v>29</v>
      </c>
      <c r="D10">
        <v>1</v>
      </c>
      <c r="E10" t="s">
        <v>26</v>
      </c>
      <c r="F10">
        <f t="shared" si="0"/>
        <v>0.01</v>
      </c>
      <c r="G10" t="s">
        <v>75</v>
      </c>
    </row>
    <row r="11" spans="1:7" ht="16.75" x14ac:dyDescent="0.95">
      <c r="A11" t="s">
        <v>120</v>
      </c>
      <c r="B11" t="s">
        <v>18</v>
      </c>
      <c r="C11" t="s">
        <v>30</v>
      </c>
      <c r="D11">
        <v>0.75</v>
      </c>
      <c r="F11">
        <f t="shared" si="0"/>
        <v>0.75</v>
      </c>
      <c r="G11" t="s">
        <v>76</v>
      </c>
    </row>
    <row r="12" spans="1:7" ht="16.75" x14ac:dyDescent="0.95">
      <c r="A12" t="s">
        <v>121</v>
      </c>
      <c r="B12" t="s">
        <v>18</v>
      </c>
      <c r="C12" t="s">
        <v>31</v>
      </c>
      <c r="D12">
        <v>0.02</v>
      </c>
      <c r="E12" t="s">
        <v>26</v>
      </c>
      <c r="F12">
        <f t="shared" si="0"/>
        <v>2.0000000000000001E-4</v>
      </c>
      <c r="G12" t="s">
        <v>77</v>
      </c>
    </row>
    <row r="13" spans="1:7" ht="16.75" x14ac:dyDescent="0.95">
      <c r="A13" t="s">
        <v>122</v>
      </c>
      <c r="B13" t="s">
        <v>18</v>
      </c>
      <c r="C13" t="s">
        <v>32</v>
      </c>
      <c r="D13">
        <v>0.14285714285714285</v>
      </c>
      <c r="E13" t="s">
        <v>64</v>
      </c>
      <c r="F13">
        <f t="shared" si="0"/>
        <v>0.14285714285714285</v>
      </c>
      <c r="G13" t="s">
        <v>78</v>
      </c>
    </row>
    <row r="14" spans="1:7" ht="16.75" x14ac:dyDescent="0.95">
      <c r="A14" t="s">
        <v>123</v>
      </c>
      <c r="B14" t="s">
        <v>18</v>
      </c>
      <c r="C14" t="s">
        <v>33</v>
      </c>
      <c r="D14">
        <v>0.33333333333333331</v>
      </c>
      <c r="E14" t="s">
        <v>64</v>
      </c>
      <c r="F14">
        <f t="shared" si="0"/>
        <v>0.33333333333333331</v>
      </c>
      <c r="G14" t="s">
        <v>79</v>
      </c>
    </row>
    <row r="15" spans="1:7" ht="16.75" x14ac:dyDescent="0.95">
      <c r="A15" t="s">
        <v>124</v>
      </c>
      <c r="B15" t="s">
        <v>18</v>
      </c>
      <c r="C15" t="s">
        <v>34</v>
      </c>
      <c r="D15">
        <v>2.7397260273972603E-3</v>
      </c>
      <c r="E15" t="s">
        <v>64</v>
      </c>
      <c r="F15">
        <f t="shared" si="0"/>
        <v>2.7397260273972603E-3</v>
      </c>
      <c r="G15" t="s">
        <v>80</v>
      </c>
    </row>
    <row r="16" spans="1:7" ht="16.75" x14ac:dyDescent="0.95">
      <c r="A16" t="s">
        <v>125</v>
      </c>
      <c r="B16" t="s">
        <v>18</v>
      </c>
      <c r="C16" t="s">
        <v>35</v>
      </c>
      <c r="D16">
        <v>0.9</v>
      </c>
      <c r="F16">
        <f t="shared" si="0"/>
        <v>0.9</v>
      </c>
      <c r="G16" t="s">
        <v>105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88B0-52D2-4DD9-BA1B-F239BF1E8027}">
  <dimension ref="A1:G12"/>
  <sheetViews>
    <sheetView workbookViewId="0">
      <selection activeCell="F1" sqref="A1:XFD1048576"/>
    </sheetView>
  </sheetViews>
  <sheetFormatPr defaultRowHeight="14.75" x14ac:dyDescent="0.75"/>
  <sheetData>
    <row r="1" spans="1:7" x14ac:dyDescent="0.7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142</v>
      </c>
    </row>
    <row r="2" spans="1:7" ht="16.75" x14ac:dyDescent="0.95">
      <c r="A2" t="s">
        <v>132</v>
      </c>
      <c r="B2" t="s">
        <v>36</v>
      </c>
      <c r="C2" t="s">
        <v>19</v>
      </c>
      <c r="D2">
        <v>0.1</v>
      </c>
      <c r="F2">
        <f t="shared" ref="F2:F12" si="0">IF(E2="%",D2/100,D2)</f>
        <v>0.1</v>
      </c>
      <c r="G2" t="s">
        <v>107</v>
      </c>
    </row>
    <row r="3" spans="1:7" ht="16.75" x14ac:dyDescent="0.95">
      <c r="A3" t="s">
        <v>133</v>
      </c>
      <c r="B3" t="s">
        <v>16</v>
      </c>
      <c r="C3" t="s">
        <v>87</v>
      </c>
      <c r="D3">
        <v>5.8823529411764705E-2</v>
      </c>
      <c r="E3" t="s">
        <v>64</v>
      </c>
      <c r="F3">
        <f t="shared" si="0"/>
        <v>5.8823529411764705E-2</v>
      </c>
      <c r="G3" t="s">
        <v>88</v>
      </c>
    </row>
    <row r="4" spans="1:7" ht="16.75" x14ac:dyDescent="0.95">
      <c r="A4" t="s">
        <v>134</v>
      </c>
      <c r="B4" t="s">
        <v>16</v>
      </c>
      <c r="C4" t="s">
        <v>43</v>
      </c>
      <c r="D4">
        <v>7.6923076923076927E-3</v>
      </c>
      <c r="E4" t="s">
        <v>64</v>
      </c>
      <c r="F4">
        <f t="shared" si="0"/>
        <v>7.6923076923076927E-3</v>
      </c>
      <c r="G4" t="s">
        <v>89</v>
      </c>
    </row>
    <row r="5" spans="1:7" ht="16.75" x14ac:dyDescent="0.95">
      <c r="A5" t="s">
        <v>135</v>
      </c>
      <c r="B5" t="s">
        <v>16</v>
      </c>
      <c r="C5" t="s">
        <v>21</v>
      </c>
      <c r="D5">
        <v>0.05</v>
      </c>
      <c r="E5" t="s">
        <v>64</v>
      </c>
      <c r="F5">
        <f t="shared" si="0"/>
        <v>0.05</v>
      </c>
      <c r="G5" t="s">
        <v>90</v>
      </c>
    </row>
    <row r="6" spans="1:7" x14ac:dyDescent="0.75">
      <c r="A6" t="s">
        <v>44</v>
      </c>
      <c r="B6" t="s">
        <v>16</v>
      </c>
      <c r="C6" t="s">
        <v>45</v>
      </c>
      <c r="D6">
        <v>0.25</v>
      </c>
      <c r="F6">
        <f t="shared" si="0"/>
        <v>0.25</v>
      </c>
      <c r="G6" t="s">
        <v>44</v>
      </c>
    </row>
    <row r="7" spans="1:7" x14ac:dyDescent="0.75">
      <c r="A7" t="s">
        <v>46</v>
      </c>
      <c r="B7" t="s">
        <v>16</v>
      </c>
      <c r="C7" t="s">
        <v>47</v>
      </c>
      <c r="D7">
        <v>2.2222222222222223E-2</v>
      </c>
      <c r="E7" t="s">
        <v>64</v>
      </c>
      <c r="F7">
        <f t="shared" si="0"/>
        <v>2.2222222222222223E-2</v>
      </c>
      <c r="G7" t="s">
        <v>46</v>
      </c>
    </row>
    <row r="8" spans="1:7" x14ac:dyDescent="0.75">
      <c r="A8" t="s">
        <v>48</v>
      </c>
      <c r="B8" t="s">
        <v>16</v>
      </c>
      <c r="C8" t="s">
        <v>49</v>
      </c>
      <c r="D8">
        <v>2.5000000000000001E-3</v>
      </c>
      <c r="E8" t="s">
        <v>64</v>
      </c>
      <c r="F8">
        <f t="shared" si="0"/>
        <v>2.5000000000000001E-3</v>
      </c>
      <c r="G8" t="s">
        <v>48</v>
      </c>
    </row>
    <row r="9" spans="1:7" ht="16.75" x14ac:dyDescent="0.95">
      <c r="A9" t="s">
        <v>117</v>
      </c>
      <c r="B9" t="s">
        <v>16</v>
      </c>
      <c r="C9" t="s">
        <v>22</v>
      </c>
      <c r="D9">
        <v>7.1428571428571425E-2</v>
      </c>
      <c r="E9" t="s">
        <v>64</v>
      </c>
      <c r="F9">
        <f t="shared" si="0"/>
        <v>7.1428571428571425E-2</v>
      </c>
      <c r="G9" t="s">
        <v>73</v>
      </c>
    </row>
    <row r="10" spans="1:7" ht="16.75" x14ac:dyDescent="0.95">
      <c r="A10" t="s">
        <v>136</v>
      </c>
      <c r="B10" t="s">
        <v>16</v>
      </c>
      <c r="C10" t="s">
        <v>50</v>
      </c>
      <c r="D10">
        <v>0.75</v>
      </c>
      <c r="E10" t="s">
        <v>64</v>
      </c>
      <c r="F10">
        <f t="shared" si="0"/>
        <v>0.75</v>
      </c>
      <c r="G10" t="s">
        <v>91</v>
      </c>
    </row>
    <row r="11" spans="1:7" ht="16.75" x14ac:dyDescent="0.95">
      <c r="A11" t="s">
        <v>137</v>
      </c>
      <c r="B11" t="s">
        <v>16</v>
      </c>
      <c r="C11" t="s">
        <v>51</v>
      </c>
      <c r="D11">
        <v>2.7397260273972603E-3</v>
      </c>
      <c r="E11" t="s">
        <v>64</v>
      </c>
      <c r="F11">
        <f t="shared" si="0"/>
        <v>2.7397260273972603E-3</v>
      </c>
      <c r="G11" t="s">
        <v>92</v>
      </c>
    </row>
    <row r="12" spans="1:7" ht="16.75" x14ac:dyDescent="0.95">
      <c r="A12" t="s">
        <v>138</v>
      </c>
      <c r="B12" t="s">
        <v>36</v>
      </c>
      <c r="C12" t="s">
        <v>35</v>
      </c>
      <c r="D12">
        <v>0.9</v>
      </c>
      <c r="F12">
        <f t="shared" si="0"/>
        <v>0.9</v>
      </c>
      <c r="G12" t="s">
        <v>106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9ACBB-11B7-4402-B858-581F50A35818}">
  <dimension ref="A1:G24"/>
  <sheetViews>
    <sheetView tabSelected="1" workbookViewId="0">
      <selection activeCell="D14" sqref="D14"/>
    </sheetView>
  </sheetViews>
  <sheetFormatPr defaultRowHeight="14.75" x14ac:dyDescent="0.75"/>
  <cols>
    <col min="4" max="4" width="13.81640625" style="1" customWidth="1"/>
  </cols>
  <sheetData>
    <row r="1" spans="1:7" x14ac:dyDescent="0.75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142</v>
      </c>
    </row>
    <row r="2" spans="1:7" ht="16.75" x14ac:dyDescent="0.95">
      <c r="A2" t="s">
        <v>94</v>
      </c>
      <c r="B2" t="s">
        <v>36</v>
      </c>
      <c r="C2" t="s">
        <v>52</v>
      </c>
      <c r="D2"/>
      <c r="F2">
        <f t="shared" ref="F2:F15" si="0">IF(E2="%",D2/100,D2)</f>
        <v>0</v>
      </c>
      <c r="G2" t="s">
        <v>93</v>
      </c>
    </row>
    <row r="3" spans="1:7" ht="16.75" x14ac:dyDescent="0.95">
      <c r="A3" t="s">
        <v>53</v>
      </c>
      <c r="B3" t="s">
        <v>36</v>
      </c>
      <c r="C3" t="s">
        <v>54</v>
      </c>
      <c r="D3">
        <v>92</v>
      </c>
      <c r="E3" t="s">
        <v>26</v>
      </c>
      <c r="F3">
        <f t="shared" si="0"/>
        <v>0.92</v>
      </c>
      <c r="G3" t="s">
        <v>95</v>
      </c>
    </row>
    <row r="4" spans="1:7" ht="16.75" x14ac:dyDescent="0.95">
      <c r="A4" t="s">
        <v>55</v>
      </c>
      <c r="B4" t="s">
        <v>36</v>
      </c>
      <c r="C4" t="s">
        <v>56</v>
      </c>
      <c r="D4">
        <v>54</v>
      </c>
      <c r="E4" t="s">
        <v>26</v>
      </c>
      <c r="F4">
        <f t="shared" si="0"/>
        <v>0.54</v>
      </c>
      <c r="G4" t="s">
        <v>97</v>
      </c>
    </row>
    <row r="5" spans="1:7" ht="16.75" x14ac:dyDescent="0.95">
      <c r="A5" t="s">
        <v>57</v>
      </c>
      <c r="B5" t="s">
        <v>36</v>
      </c>
      <c r="C5" t="s">
        <v>58</v>
      </c>
      <c r="D5">
        <v>70</v>
      </c>
      <c r="E5" t="s">
        <v>26</v>
      </c>
      <c r="F5">
        <f t="shared" si="0"/>
        <v>0.7</v>
      </c>
      <c r="G5" t="s">
        <v>96</v>
      </c>
    </row>
    <row r="6" spans="1:7" x14ac:dyDescent="0.75">
      <c r="A6" t="s">
        <v>143</v>
      </c>
      <c r="B6" t="s">
        <v>36</v>
      </c>
      <c r="C6" t="s">
        <v>59</v>
      </c>
      <c r="D6">
        <v>60</v>
      </c>
      <c r="E6" t="s">
        <v>26</v>
      </c>
      <c r="F6">
        <f t="shared" si="0"/>
        <v>0.6</v>
      </c>
      <c r="G6" t="s">
        <v>143</v>
      </c>
    </row>
    <row r="7" spans="1:7" ht="17.75" x14ac:dyDescent="0.95">
      <c r="A7" t="s">
        <v>60</v>
      </c>
      <c r="B7" t="s">
        <v>36</v>
      </c>
      <c r="C7" t="s">
        <v>61</v>
      </c>
      <c r="D7">
        <f>1/1095</f>
        <v>9.1324200913242006E-4</v>
      </c>
      <c r="E7" t="s">
        <v>10</v>
      </c>
      <c r="F7">
        <f t="shared" si="0"/>
        <v>9.1324200913242006E-4</v>
      </c>
      <c r="G7" t="s">
        <v>156</v>
      </c>
    </row>
    <row r="8" spans="1:7" x14ac:dyDescent="0.75">
      <c r="A8" t="s">
        <v>62</v>
      </c>
      <c r="B8" t="s">
        <v>36</v>
      </c>
      <c r="C8" t="s">
        <v>63</v>
      </c>
      <c r="D8">
        <v>1.73</v>
      </c>
      <c r="F8">
        <f t="shared" si="0"/>
        <v>1.73</v>
      </c>
      <c r="G8" t="s">
        <v>62</v>
      </c>
    </row>
    <row r="9" spans="1:7" ht="16.75" x14ac:dyDescent="0.95">
      <c r="A9" t="s">
        <v>126</v>
      </c>
      <c r="B9" t="s">
        <v>36</v>
      </c>
      <c r="C9" t="s">
        <v>37</v>
      </c>
      <c r="D9">
        <v>0.6</v>
      </c>
      <c r="F9">
        <f t="shared" si="0"/>
        <v>0.6</v>
      </c>
      <c r="G9" t="s">
        <v>66</v>
      </c>
    </row>
    <row r="10" spans="1:7" ht="16.75" x14ac:dyDescent="0.95">
      <c r="A10" t="s">
        <v>127</v>
      </c>
      <c r="B10" t="s">
        <v>36</v>
      </c>
      <c r="C10" t="s">
        <v>38</v>
      </c>
      <c r="D10">
        <v>0.3</v>
      </c>
      <c r="F10">
        <f t="shared" si="0"/>
        <v>0.3</v>
      </c>
      <c r="G10" t="s">
        <v>67</v>
      </c>
    </row>
    <row r="11" spans="1:7" ht="16.75" x14ac:dyDescent="0.95">
      <c r="A11" t="s">
        <v>128</v>
      </c>
      <c r="B11" t="s">
        <v>36</v>
      </c>
      <c r="C11" t="s">
        <v>39</v>
      </c>
      <c r="D11">
        <v>0.7</v>
      </c>
      <c r="F11">
        <f t="shared" si="0"/>
        <v>0.7</v>
      </c>
      <c r="G11" t="s">
        <v>68</v>
      </c>
    </row>
    <row r="12" spans="1:7" ht="16.75" x14ac:dyDescent="0.95">
      <c r="A12" t="s">
        <v>129</v>
      </c>
      <c r="B12" t="s">
        <v>36</v>
      </c>
      <c r="C12" t="s">
        <v>40</v>
      </c>
      <c r="D12">
        <v>59</v>
      </c>
      <c r="E12" t="s">
        <v>26</v>
      </c>
      <c r="F12">
        <f t="shared" si="0"/>
        <v>0.59</v>
      </c>
      <c r="G12" t="s">
        <v>69</v>
      </c>
    </row>
    <row r="13" spans="1:7" ht="16.75" x14ac:dyDescent="0.95">
      <c r="A13" t="s">
        <v>130</v>
      </c>
      <c r="B13" t="s">
        <v>36</v>
      </c>
      <c r="C13" t="s">
        <v>41</v>
      </c>
      <c r="D13">
        <v>53.7</v>
      </c>
      <c r="E13" t="s">
        <v>26</v>
      </c>
      <c r="F13">
        <f t="shared" si="0"/>
        <v>0.53700000000000003</v>
      </c>
      <c r="G13" t="s">
        <v>81</v>
      </c>
    </row>
    <row r="14" spans="1:7" ht="16.75" x14ac:dyDescent="0.95">
      <c r="A14" t="s">
        <v>131</v>
      </c>
      <c r="B14" t="s">
        <v>36</v>
      </c>
      <c r="C14" t="s">
        <v>42</v>
      </c>
      <c r="D14">
        <v>0.95</v>
      </c>
      <c r="F14">
        <f t="shared" si="0"/>
        <v>0.95</v>
      </c>
      <c r="G14" t="s">
        <v>70</v>
      </c>
    </row>
    <row r="15" spans="1:7" ht="16.75" x14ac:dyDescent="0.95">
      <c r="A15" t="s">
        <v>139</v>
      </c>
      <c r="B15" t="s">
        <v>36</v>
      </c>
      <c r="C15" t="s">
        <v>140</v>
      </c>
      <c r="D15">
        <f>D9*D14*(D10*D12/100+D11*D13/100)</f>
        <v>0.31515299999999996</v>
      </c>
      <c r="F15">
        <f t="shared" si="0"/>
        <v>0.31515299999999996</v>
      </c>
      <c r="G15" t="s">
        <v>141</v>
      </c>
    </row>
    <row r="16" spans="1:7" x14ac:dyDescent="0.75">
      <c r="A16" t="s">
        <v>160</v>
      </c>
      <c r="B16" t="s">
        <v>36</v>
      </c>
      <c r="C16" t="s">
        <v>167</v>
      </c>
      <c r="D16">
        <f>87863/640609</f>
        <v>0.13715542554038423</v>
      </c>
      <c r="F16">
        <f>87863/640609</f>
        <v>0.13715542554038423</v>
      </c>
      <c r="G16" t="s">
        <v>160</v>
      </c>
    </row>
    <row r="17" spans="1:7" x14ac:dyDescent="0.75">
      <c r="A17" t="s">
        <v>161</v>
      </c>
      <c r="B17" t="s">
        <v>36</v>
      </c>
      <c r="C17" t="s">
        <v>166</v>
      </c>
      <c r="D17">
        <f>216744/1399683</f>
        <v>0.15485220582088943</v>
      </c>
      <c r="F17">
        <f>216744/1399683</f>
        <v>0.15485220582088943</v>
      </c>
      <c r="G17" t="s">
        <v>161</v>
      </c>
    </row>
    <row r="18" spans="1:7" x14ac:dyDescent="0.75">
      <c r="A18" t="s">
        <v>162</v>
      </c>
      <c r="B18" t="s">
        <v>36</v>
      </c>
      <c r="C18" t="s">
        <v>168</v>
      </c>
      <c r="D18">
        <f>1/14</f>
        <v>7.1428571428571425E-2</v>
      </c>
      <c r="F18">
        <f>1/14</f>
        <v>7.1428571428571425E-2</v>
      </c>
      <c r="G18" t="s">
        <v>162</v>
      </c>
    </row>
    <row r="19" spans="1:7" x14ac:dyDescent="0.75">
      <c r="A19" t="s">
        <v>163</v>
      </c>
      <c r="B19" t="s">
        <v>36</v>
      </c>
      <c r="C19" t="s">
        <v>169</v>
      </c>
      <c r="D19">
        <v>1</v>
      </c>
      <c r="F19">
        <v>1</v>
      </c>
      <c r="G19" t="s">
        <v>163</v>
      </c>
    </row>
    <row r="20" spans="1:7" x14ac:dyDescent="0.75">
      <c r="A20" t="s">
        <v>164</v>
      </c>
      <c r="B20" t="s">
        <v>36</v>
      </c>
      <c r="C20" t="s">
        <v>170</v>
      </c>
      <c r="D20">
        <f>1/14</f>
        <v>7.1428571428571425E-2</v>
      </c>
      <c r="F20">
        <f>1/14</f>
        <v>7.1428571428571425E-2</v>
      </c>
      <c r="G20" t="s">
        <v>164</v>
      </c>
    </row>
    <row r="21" spans="1:7" x14ac:dyDescent="0.75">
      <c r="A21" t="s">
        <v>165</v>
      </c>
      <c r="B21" t="s">
        <v>36</v>
      </c>
      <c r="C21" t="s">
        <v>171</v>
      </c>
      <c r="D21">
        <v>0.5</v>
      </c>
      <c r="F21">
        <v>0.5</v>
      </c>
      <c r="G21" t="s">
        <v>165</v>
      </c>
    </row>
    <row r="24" spans="1:7" x14ac:dyDescent="0.75"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default</vt:lpstr>
      <vt:lpstr>foi</vt:lpstr>
      <vt:lpstr>pf</vt:lpstr>
      <vt:lpstr>pv</vt:lpstr>
      <vt:lpstr>intervention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Nando Pratama</dc:creator>
  <cp:lastModifiedBy>Nando Pratama</cp:lastModifiedBy>
  <dcterms:created xsi:type="dcterms:W3CDTF">2023-02-22T20:23:48Z</dcterms:created>
  <dcterms:modified xsi:type="dcterms:W3CDTF">2023-03-10T11:25:34Z</dcterms:modified>
</cp:coreProperties>
</file>