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9b15ce3e1e082b/Documents/anil/"/>
    </mc:Choice>
  </mc:AlternateContent>
  <xr:revisionPtr revIDLastSave="1107" documentId="8_{B99F27BE-C084-45E2-9B4B-A117DD52E680}" xr6:coauthVersionLast="47" xr6:coauthVersionMax="47" xr10:uidLastSave="{4579F981-FB3D-405D-B124-03CF96A0AC9D}"/>
  <bookViews>
    <workbookView xWindow="-98" yWindow="-98" windowWidth="24196" windowHeight="15196" xr2:uid="{1B49D320-6347-4188-8F6A-8F72EBB9D2B3}"/>
  </bookViews>
  <sheets>
    <sheet name="Coca-Cola" sheetId="1" r:id="rId1"/>
    <sheet name="Moving Average" sheetId="2" r:id="rId2"/>
    <sheet name="Linear Regration " sheetId="4" r:id="rId3"/>
    <sheet name="Trends Analysis" sheetId="5" r:id="rId4"/>
    <sheet name="Exponential Smoothing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F15" i="2"/>
  <c r="C14" i="5" a="1"/>
  <c r="C14" i="5" s="1"/>
  <c r="F14" i="4"/>
  <c r="H4" i="2"/>
  <c r="G4" i="2"/>
  <c r="F4" i="2"/>
  <c r="E4" i="2"/>
  <c r="D3" i="5"/>
  <c r="D2" i="5"/>
  <c r="B28" i="4"/>
  <c r="E14" i="4" s="1"/>
  <c r="C14" i="4"/>
  <c r="D4" i="2"/>
  <c r="E9" i="1"/>
  <c r="E2" i="6" l="1"/>
  <c r="C22" i="5" l="1" a="1"/>
  <c r="C22" i="5"/>
  <c r="C23" i="5" a="1"/>
  <c r="C23" i="5"/>
  <c r="C24" i="5" a="1"/>
  <c r="C24" i="5" s="1"/>
  <c r="C25" i="5" a="1"/>
  <c r="C25" i="5" s="1"/>
  <c r="F22" i="4"/>
  <c r="F23" i="4"/>
  <c r="F24" i="4"/>
  <c r="F25" i="4"/>
  <c r="E22" i="4"/>
  <c r="E23" i="4"/>
  <c r="E24" i="4"/>
  <c r="E25" i="4"/>
  <c r="D22" i="4" a="1"/>
  <c r="D22" i="4" s="1"/>
  <c r="D23" i="4" a="1"/>
  <c r="D23" i="4" s="1"/>
  <c r="D24" i="4" a="1"/>
  <c r="D24" i="4" s="1"/>
  <c r="D25" i="4" a="1"/>
  <c r="D25" i="4" s="1"/>
  <c r="C22" i="4"/>
  <c r="C23" i="4"/>
  <c r="C24" i="4"/>
  <c r="C25" i="4"/>
  <c r="E20" i="1"/>
  <c r="E19" i="1"/>
  <c r="E18" i="1"/>
  <c r="E17" i="1"/>
  <c r="E16" i="1"/>
  <c r="E15" i="1"/>
  <c r="E14" i="1"/>
  <c r="E13" i="1"/>
  <c r="E12" i="1"/>
  <c r="E11" i="1"/>
  <c r="E10" i="1"/>
  <c r="D21" i="1"/>
  <c r="D5" i="2"/>
  <c r="D6" i="2"/>
  <c r="D7" i="2"/>
  <c r="D8" i="2"/>
  <c r="D9" i="2"/>
  <c r="D10" i="2"/>
  <c r="D11" i="2"/>
  <c r="D12" i="2"/>
  <c r="D13" i="2"/>
  <c r="D3" i="6"/>
  <c r="D4" i="6" s="1"/>
  <c r="D5" i="6" s="1"/>
  <c r="D6" i="6" s="1"/>
  <c r="C3" i="6"/>
  <c r="C4" i="6" s="1"/>
  <c r="E21" i="1" l="1"/>
  <c r="E4" i="6"/>
  <c r="C5" i="6"/>
  <c r="E3" i="6"/>
  <c r="D7" i="6"/>
  <c r="D8" i="6" s="1"/>
  <c r="D9" i="6" s="1"/>
  <c r="D10" i="6" s="1"/>
  <c r="D11" i="6" s="1"/>
  <c r="D12" i="6" s="1"/>
  <c r="D13" i="6" s="1"/>
  <c r="C6" i="6" l="1"/>
  <c r="E5" i="6"/>
  <c r="C7" i="6" l="1"/>
  <c r="E6" i="6"/>
  <c r="C21" i="4"/>
  <c r="C21" i="5" a="1"/>
  <c r="C21" i="5" s="1"/>
  <c r="C15" i="5" a="1"/>
  <c r="C15" i="5" s="1"/>
  <c r="C16" i="5" a="1"/>
  <c r="C16" i="5" s="1"/>
  <c r="C17" i="5" a="1"/>
  <c r="C17" i="5" s="1"/>
  <c r="C18" i="5" a="1"/>
  <c r="C18" i="5" s="1"/>
  <c r="C19" i="5" a="1"/>
  <c r="C19" i="5" s="1"/>
  <c r="C20" i="5" a="1"/>
  <c r="C20" i="5" s="1"/>
  <c r="D15" i="4" a="1"/>
  <c r="D15" i="4" s="1"/>
  <c r="C15" i="4"/>
  <c r="D4" i="5"/>
  <c r="D5" i="5" s="1"/>
  <c r="D6" i="5" s="1"/>
  <c r="D7" i="5" s="1"/>
  <c r="D8" i="5" s="1"/>
  <c r="D9" i="5" s="1"/>
  <c r="D14" i="4" a="1"/>
  <c r="D14" i="4" s="1"/>
  <c r="D20" i="4" a="1"/>
  <c r="D20" i="4" s="1"/>
  <c r="D16" i="4" a="1"/>
  <c r="D16" i="4" s="1"/>
  <c r="F15" i="4"/>
  <c r="C16" i="4"/>
  <c r="F16" i="4"/>
  <c r="C17" i="4"/>
  <c r="D17" i="4" a="1"/>
  <c r="D17" i="4" s="1"/>
  <c r="F17" i="4"/>
  <c r="C18" i="4"/>
  <c r="D18" i="4" a="1"/>
  <c r="D18" i="4" s="1"/>
  <c r="F18" i="4"/>
  <c r="C19" i="4"/>
  <c r="D19" i="4" a="1"/>
  <c r="D19" i="4" s="1"/>
  <c r="F19" i="4"/>
  <c r="C20" i="4"/>
  <c r="F20" i="4"/>
  <c r="D21" i="4" a="1"/>
  <c r="D21" i="4" s="1"/>
  <c r="F21" i="4"/>
  <c r="B29" i="4"/>
  <c r="E21" i="4" l="1"/>
  <c r="E18" i="4"/>
  <c r="C8" i="6"/>
  <c r="E7" i="6"/>
  <c r="E15" i="4"/>
  <c r="E16" i="4"/>
  <c r="E19" i="4"/>
  <c r="E17" i="4"/>
  <c r="E20" i="4"/>
  <c r="D10" i="5"/>
  <c r="D11" i="5" s="1"/>
  <c r="D12" i="5" s="1"/>
  <c r="D13" i="5" s="1"/>
  <c r="D14" i="5" s="1"/>
  <c r="D15" i="5" s="1"/>
  <c r="E7" i="2"/>
  <c r="E6" i="2"/>
  <c r="E5" i="2"/>
  <c r="F5" i="2" s="1"/>
  <c r="G5" i="2" s="1"/>
  <c r="C3" i="2"/>
  <c r="C4" i="2"/>
  <c r="C5" i="2"/>
  <c r="C6" i="2"/>
  <c r="C7" i="2"/>
  <c r="C8" i="2"/>
  <c r="C9" i="2"/>
  <c r="C10" i="2"/>
  <c r="C11" i="2"/>
  <c r="C12" i="2"/>
  <c r="C13" i="2"/>
  <c r="E8" i="2"/>
  <c r="F8" i="2" s="1"/>
  <c r="E9" i="2"/>
  <c r="E10" i="2"/>
  <c r="F10" i="2" s="1"/>
  <c r="E11" i="2"/>
  <c r="E12" i="2"/>
  <c r="E13" i="2"/>
  <c r="C9" i="6" l="1"/>
  <c r="E8" i="6"/>
  <c r="F6" i="2"/>
  <c r="H6" i="2" s="1"/>
  <c r="D16" i="5"/>
  <c r="D17" i="5" s="1"/>
  <c r="D18" i="5" s="1"/>
  <c r="D19" i="5" s="1"/>
  <c r="D20" i="5" s="1"/>
  <c r="D21" i="5" s="1"/>
  <c r="D22" i="5" s="1"/>
  <c r="D23" i="5" s="1"/>
  <c r="D24" i="5" s="1"/>
  <c r="D25" i="5" s="1"/>
  <c r="F9" i="2"/>
  <c r="C10" i="6" l="1"/>
  <c r="E9" i="6"/>
  <c r="G10" i="2"/>
  <c r="H10" i="2"/>
  <c r="H9" i="2"/>
  <c r="G9" i="2"/>
  <c r="F7" i="2"/>
  <c r="F11" i="2"/>
  <c r="F13" i="2"/>
  <c r="F12" i="2"/>
  <c r="C11" i="6" l="1"/>
  <c r="E10" i="6"/>
  <c r="F14" i="2"/>
  <c r="H12" i="2"/>
  <c r="G12" i="2"/>
  <c r="G13" i="2"/>
  <c r="H13" i="2"/>
  <c r="H11" i="2"/>
  <c r="G11" i="2"/>
  <c r="G7" i="2"/>
  <c r="H7" i="2"/>
  <c r="H5" i="2"/>
  <c r="H8" i="2"/>
  <c r="G8" i="2"/>
  <c r="G6" i="2"/>
  <c r="C12" i="6" l="1"/>
  <c r="E11" i="6"/>
  <c r="H14" i="2"/>
  <c r="H15" i="2" s="1"/>
  <c r="G14" i="2"/>
  <c r="G15" i="2" s="1"/>
  <c r="C13" i="6" l="1"/>
  <c r="E13" i="6" s="1"/>
  <c r="E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<sst xmlns="http://schemas.openxmlformats.org/spreadsheetml/2006/main" count="77" uniqueCount="65">
  <si>
    <t>Date</t>
  </si>
  <si>
    <t>Revenue</t>
  </si>
  <si>
    <t>3-mo MA</t>
  </si>
  <si>
    <t>Sales</t>
  </si>
  <si>
    <t>Forecast Error</t>
  </si>
  <si>
    <t>|Error|</t>
  </si>
  <si>
    <t>Total</t>
  </si>
  <si>
    <t>MAD</t>
  </si>
  <si>
    <t>Average</t>
  </si>
  <si>
    <t>Error^2</t>
  </si>
  <si>
    <t>MSE</t>
  </si>
  <si>
    <t>|%Error|</t>
  </si>
  <si>
    <t>MAPE</t>
  </si>
  <si>
    <t xml:space="preserve">Each One </t>
  </si>
  <si>
    <t>Slop</t>
  </si>
  <si>
    <t>Intercept</t>
  </si>
  <si>
    <t>Equation Method</t>
  </si>
  <si>
    <t>Y=Mx+C</t>
  </si>
  <si>
    <t>Forecast Method 1</t>
  </si>
  <si>
    <t>Forecast Method 2 Trend analysis</t>
  </si>
  <si>
    <t>Forecast Method 3 Equation  Method</t>
  </si>
  <si>
    <t>Forecast Method 4 Equation Test</t>
  </si>
  <si>
    <t>Collections</t>
  </si>
  <si>
    <t>Trends Analysis</t>
  </si>
  <si>
    <t>Exponential α=0.9</t>
  </si>
  <si>
    <t>Exponential α=0.5</t>
  </si>
  <si>
    <t>Difference</t>
  </si>
  <si>
    <t>TOTAL</t>
  </si>
  <si>
    <t>Coca-Cola</t>
  </si>
  <si>
    <t>Categories</t>
  </si>
  <si>
    <t>The Coca-Cola Company is an American beverage company specializing in soft drinks and based in Atlanta, Georgia in the United States. CEO is James Quincey. The Coca-Cola Company describes itself as the largest beverage company worldwide.</t>
  </si>
  <si>
    <t>The Coca-Cola Company, American corporation founded in 1892 and today engaged primarily in the manufacture and sale of syrup and concentrate for Coca-Cola, a sweetened carbonated beverage that is a cultural institution in the United States and a global symbol of American tastes.</t>
  </si>
  <si>
    <t>Discription</t>
  </si>
  <si>
    <t>Type</t>
  </si>
  <si>
    <t>Cola</t>
  </si>
  <si>
    <t>Manufacturer</t>
  </si>
  <si>
    <t>The Coca-Cola Company</t>
  </si>
  <si>
    <t>Country of origin</t>
  </si>
  <si>
    <t>United States</t>
  </si>
  <si>
    <t>Region of origin</t>
  </si>
  <si>
    <t>Atlanta, Georgia, US</t>
  </si>
  <si>
    <t>Introduced</t>
  </si>
  <si>
    <t>May 8, 1886; 136 years ago</t>
  </si>
  <si>
    <t>Color</t>
  </si>
  <si>
    <t>Caramel E-150d</t>
  </si>
  <si>
    <t>Variants</t>
  </si>
  <si>
    <t>Diet Coke</t>
  </si>
  <si>
    <t>Diet Coke Caffeine-Free</t>
  </si>
  <si>
    <t>Caffeine-Free Coca-Cola</t>
  </si>
  <si>
    <t>Coca-Cola Zero Sugar</t>
  </si>
  <si>
    <t>Coca-Cola Cherry</t>
  </si>
  <si>
    <t>Coca-Cola Vanilla</t>
  </si>
  <si>
    <t>Coca-Cola Citra</t>
  </si>
  <si>
    <t>Coca-Cola Lime</t>
  </si>
  <si>
    <t>Coca-Cola Mango</t>
  </si>
  <si>
    <t>Related products</t>
  </si>
  <si>
    <t>Pepsi</t>
  </si>
  <si>
    <t>RC Cola</t>
  </si>
  <si>
    <t>Afri-Cola</t>
  </si>
  <si>
    <t>Postobón</t>
  </si>
  <si>
    <t>Inca Kola</t>
  </si>
  <si>
    <t>Kola Real</t>
  </si>
  <si>
    <t>Cavan Cola</t>
  </si>
  <si>
    <t>Website</t>
  </si>
  <si>
    <t>coca-cola.com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</si>
</sst>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₹&quot;\ #,##0.00"/>
    <numFmt numFmtId="165" formatCode="#.##,,\ &quot;M&quot;"/>
    <numFmt numFmtId="166" formatCode="0.0000000000000000000000E+00"/>
    <numFmt numFmtId="167" formatCode="#0.0#,,\ &quot;M&quot;"/>
    <numFmt numFmtId="168" formatCode="[&lt;999950].0,&quot;k&quot;;[&lt;999950000]0.0,,&quot;M&quot;;0.0,,,&quot;B&quot;"/>
    <numFmt numFmtId="169" formatCode="[&lt;999950].0,&quot;k&quot;;[&lt;999950000]0.0,,&quot;M&quot;;.0,,,&quot;B&quot;"/>
    <numFmt numFmtId="170" formatCode="#0.0##,,\ &quot;M&quot;"/>
    <numFmt numFmtId="171" formatCode="&quot;₹&quot;\ #0.0##,,\ &quot;M&quot;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28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12529"/>
      <name val="Calibri"/>
      <family val="2"/>
      <scheme val="minor"/>
    </font>
    <font>
      <b/>
      <u/>
      <sz val="9"/>
      <color rgb="FFFF0000"/>
      <name val="Calibri"/>
      <family val="2"/>
      <scheme val="minor"/>
    </font>
    <font>
      <b/>
      <u/>
      <sz val="12"/>
      <color theme="4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5"/>
      <color rgb="FF000000"/>
      <name val="Arial"/>
      <family val="2"/>
    </font>
    <font>
      <b/>
      <sz val="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2">
    <xf numFmtId="0" fontId="0" fillId="0" borderId="0" xfId="0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167" fontId="0" fillId="0" borderId="0" xfId="0" applyNumberFormat="1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167" fontId="2" fillId="2" borderId="1" xfId="0" applyNumberFormat="1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7" fontId="2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  <xf numFmtId="0" fontId="8" fillId="7" borderId="1" xfId="0" applyFont="1" applyFill="1" applyBorder="1"/>
    <xf numFmtId="167" fontId="0" fillId="3" borderId="1" xfId="0" applyNumberFormat="1" applyFill="1" applyBorder="1" applyAlignment="1">
      <alignment horizontal="center" vertical="center"/>
    </xf>
    <xf numFmtId="17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167" fontId="0" fillId="3" borderId="1" xfId="0" applyNumberFormat="1" applyFill="1" applyBorder="1"/>
    <xf numFmtId="170" fontId="0" fillId="3" borderId="1" xfId="0" applyNumberFormat="1" applyFill="1" applyBorder="1" applyAlignment="1">
      <alignment horizontal="center" vertical="center"/>
    </xf>
    <xf numFmtId="168" fontId="0" fillId="3" borderId="1" xfId="0" applyNumberForma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70" fontId="0" fillId="4" borderId="1" xfId="0" applyNumberFormat="1" applyFill="1" applyBorder="1" applyAlignment="1">
      <alignment horizontal="center" vertical="center"/>
    </xf>
    <xf numFmtId="169" fontId="0" fillId="4" borderId="1" xfId="0" applyNumberFormat="1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2" fontId="3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164" fontId="7" fillId="8" borderId="1" xfId="0" applyNumberFormat="1" applyFont="1" applyFill="1" applyBorder="1" applyAlignment="1">
      <alignment horizontal="center" vertical="center"/>
    </xf>
    <xf numFmtId="17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10" borderId="1" xfId="0" applyFill="1" applyBorder="1"/>
    <xf numFmtId="17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/>
    </xf>
    <xf numFmtId="167" fontId="2" fillId="11" borderId="1" xfId="0" applyNumberFormat="1" applyFont="1" applyFill="1" applyBorder="1" applyAlignment="1">
      <alignment horizontal="center" vertical="center"/>
    </xf>
    <xf numFmtId="0" fontId="0" fillId="12" borderId="0" xfId="0" applyFill="1"/>
    <xf numFmtId="0" fontId="16" fillId="12" borderId="3" xfId="0" applyFont="1" applyFill="1" applyBorder="1" applyAlignment="1">
      <alignment horizontal="left" vertical="top" wrapText="1"/>
    </xf>
    <xf numFmtId="0" fontId="10" fillId="12" borderId="0" xfId="1" applyFill="1" applyAlignment="1">
      <alignment horizontal="left" vertical="top" wrapText="1"/>
    </xf>
    <xf numFmtId="17" fontId="6" fillId="12" borderId="1" xfId="0" applyNumberFormat="1" applyFont="1" applyFill="1" applyBorder="1" applyAlignment="1">
      <alignment horizontal="center" vertical="center"/>
    </xf>
    <xf numFmtId="167" fontId="0" fillId="12" borderId="1" xfId="0" applyNumberFormat="1" applyFill="1" applyBorder="1" applyAlignment="1">
      <alignment horizontal="center" vertical="center"/>
    </xf>
    <xf numFmtId="171" fontId="0" fillId="12" borderId="1" xfId="0" applyNumberFormat="1" applyFill="1" applyBorder="1" applyAlignment="1">
      <alignment horizontal="center" vertical="center"/>
    </xf>
    <xf numFmtId="0" fontId="15" fillId="12" borderId="0" xfId="0" applyFont="1" applyFill="1" applyAlignment="1">
      <alignment horizontal="left" vertical="top" wrapText="1"/>
    </xf>
    <xf numFmtId="0" fontId="10" fillId="12" borderId="0" xfId="1" applyFill="1" applyAlignment="1">
      <alignment horizontal="left" vertical="center" wrapText="1" indent="2"/>
    </xf>
    <xf numFmtId="0" fontId="6" fillId="12" borderId="1" xfId="0" applyFont="1" applyFill="1" applyBorder="1" applyAlignment="1">
      <alignment horizontal="center" vertical="center"/>
    </xf>
    <xf numFmtId="167" fontId="6" fillId="12" borderId="1" xfId="0" applyNumberFormat="1" applyFont="1" applyFill="1" applyBorder="1" applyAlignment="1">
      <alignment horizontal="center" vertical="center"/>
    </xf>
    <xf numFmtId="171" fontId="6" fillId="12" borderId="1" xfId="0" applyNumberFormat="1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164" fontId="7" fillId="12" borderId="1" xfId="0" applyNumberFormat="1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left" vertical="center" wrapText="1"/>
    </xf>
    <xf numFmtId="0" fontId="0" fillId="11" borderId="6" xfId="0" applyFill="1" applyBorder="1"/>
    <xf numFmtId="0" fontId="0" fillId="11" borderId="7" xfId="0" applyFill="1" applyBorder="1"/>
    <xf numFmtId="17" fontId="0" fillId="0" borderId="0" xfId="0" applyNumberFormat="1"/>
    <xf numFmtId="0" fontId="16" fillId="12" borderId="3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center" wrapText="1"/>
    </xf>
    <xf numFmtId="0" fontId="14" fillId="11" borderId="0" xfId="0" applyFont="1" applyFill="1" applyAlignment="1">
      <alignment horizontal="center" vertical="center" wrapText="1"/>
    </xf>
    <xf numFmtId="0" fontId="9" fillId="6" borderId="2" xfId="0" applyFont="1" applyFill="1" applyBorder="1" applyAlignment="1">
      <alignment horizontal="center"/>
    </xf>
    <xf numFmtId="0" fontId="9" fillId="6" borderId="0" xfId="0" applyFont="1" applyFill="1" applyAlignment="1">
      <alignment horizontal="center"/>
    </xf>
    <xf numFmtId="0" fontId="12" fillId="7" borderId="0" xfId="0" applyFont="1" applyFill="1" applyAlignment="1">
      <alignment horizontal="left" vertical="center"/>
    </xf>
    <xf numFmtId="0" fontId="10" fillId="11" borderId="5" xfId="1" applyFill="1" applyBorder="1" applyAlignment="1">
      <alignment horizontal="left" vertical="center" wrapText="1"/>
    </xf>
    <xf numFmtId="0" fontId="10" fillId="11" borderId="6" xfId="1" applyFill="1" applyBorder="1" applyAlignment="1">
      <alignment horizontal="left" vertical="center" wrapText="1"/>
    </xf>
    <xf numFmtId="0" fontId="13" fillId="7" borderId="4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4E4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accent5">
                    <a:lumMod val="75000"/>
                  </a:schemeClr>
                </a:solidFill>
              </a:rPr>
              <a:t>Revenue by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'Coca-Cola'!$C$9:$C$20</c:f>
              <c:numCache>
                <c:formatCode>mmm\-yy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'Coca-Cola'!$D$9:$D$20</c:f>
              <c:numCache>
                <c:formatCode>#0.0#,,\ "M"</c:formatCode>
                <c:ptCount val="12"/>
                <c:pt idx="0">
                  <c:v>100000</c:v>
                </c:pt>
                <c:pt idx="1">
                  <c:v>150000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500000</c:v>
                </c:pt>
                <c:pt idx="7">
                  <c:v>450000</c:v>
                </c:pt>
                <c:pt idx="8">
                  <c:v>500000</c:v>
                </c:pt>
                <c:pt idx="9">
                  <c:v>300000</c:v>
                </c:pt>
                <c:pt idx="10">
                  <c:v>230000</c:v>
                </c:pt>
                <c:pt idx="11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08-414D-9225-63948750DE1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'Coca-Cola'!$C$9:$C$20</c:f>
              <c:numCache>
                <c:formatCode>mmm\-yy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cat>
          <c:val>
            <c:numRef>
              <c:f>'Coca-Cola'!$E$9:$E$20</c:f>
              <c:numCache>
                <c:formatCode>"₹"\ #0.0##,,\ "M"</c:formatCode>
                <c:ptCount val="12"/>
                <c:pt idx="0">
                  <c:v>1000000</c:v>
                </c:pt>
                <c:pt idx="1">
                  <c:v>1500000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5000000</c:v>
                </c:pt>
                <c:pt idx="7">
                  <c:v>4500000</c:v>
                </c:pt>
                <c:pt idx="8">
                  <c:v>5000000</c:v>
                </c:pt>
                <c:pt idx="9">
                  <c:v>3000000</c:v>
                </c:pt>
                <c:pt idx="10">
                  <c:v>2300000</c:v>
                </c:pt>
                <c:pt idx="11">
                  <c:v>1100000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08-414D-9225-63948750D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505535"/>
        <c:axId val="1651505951"/>
      </c:areaChart>
      <c:dateAx>
        <c:axId val="165150553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505951"/>
        <c:crosses val="autoZero"/>
        <c:auto val="1"/>
        <c:lblOffset val="100"/>
        <c:baseTimeUnit val="months"/>
      </c:dateAx>
      <c:valAx>
        <c:axId val="165150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0.0#,,\ 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505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accent5">
                    <a:lumMod val="75000"/>
                  </a:schemeClr>
                </a:solidFill>
              </a:rPr>
              <a:t>Revenue</a:t>
            </a:r>
            <a:r>
              <a:rPr lang="en-IN" b="1" baseline="0">
                <a:solidFill>
                  <a:schemeClr val="accent5">
                    <a:lumMod val="75000"/>
                  </a:schemeClr>
                </a:solidFill>
              </a:rPr>
              <a:t> by sales moving average</a:t>
            </a:r>
            <a:endParaRPr lang="en-IN" b="1">
              <a:solidFill>
                <a:schemeClr val="accent5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1"/>
          <c:tx>
            <c:strRef>
              <c:f>'Moving Average'!$D$1</c:f>
              <c:strCache>
                <c:ptCount val="1"/>
                <c:pt idx="0">
                  <c:v>3-mo 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'Moving Average'!$D$2:$D$13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 formatCode="#0.0#,,\ &quot;M&quot;">
                  <c:v>183333.33333333334</c:v>
                </c:pt>
                <c:pt idx="3" formatCode="#0.0#,,\ &quot;M&quot;">
                  <c:v>283333.33333333331</c:v>
                </c:pt>
                <c:pt idx="4" formatCode="#0.0#,,\ &quot;M&quot;">
                  <c:v>400000</c:v>
                </c:pt>
                <c:pt idx="5" formatCode="#0.0#,,\ &quot;M&quot;">
                  <c:v>500000</c:v>
                </c:pt>
                <c:pt idx="6" formatCode="#0.0#,,\ &quot;M&quot;">
                  <c:v>533333.33333333337</c:v>
                </c:pt>
                <c:pt idx="7" formatCode="#0.0#,,\ &quot;M&quot;">
                  <c:v>516666.66666666669</c:v>
                </c:pt>
                <c:pt idx="8" formatCode="#0.0#,,\ &quot;M&quot;">
                  <c:v>483333.33333333331</c:v>
                </c:pt>
                <c:pt idx="9" formatCode="#0.0#,,\ &quot;M&quot;">
                  <c:v>416666.66666666669</c:v>
                </c:pt>
                <c:pt idx="10" formatCode="#0.0#,,\ &quot;M&quot;">
                  <c:v>343333.33333333331</c:v>
                </c:pt>
                <c:pt idx="11" formatCode="#0.0#,,\ &quot;M&quot;">
                  <c:v>213333.33333333334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DE-4369-8000-DE9E1D1FD83D}"/>
            </c:ext>
          </c:extLst>
        </c:ser>
        <c:ser>
          <c:idx val="2"/>
          <c:order val="2"/>
          <c:tx>
            <c:strRef>
              <c:f>'Moving Average'!$C$1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'Moving Average'!$C$1:$C$13</c:f>
              <c:numCache>
                <c:formatCode>"₹"\ #0.0##,,\ "M"</c:formatCode>
                <c:ptCount val="13"/>
                <c:pt idx="0" formatCode="General">
                  <c:v>0</c:v>
                </c:pt>
                <c:pt idx="1">
                  <c:v>1000000</c:v>
                </c:pt>
                <c:pt idx="2">
                  <c:v>1500000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5000000</c:v>
                </c:pt>
                <c:pt idx="8">
                  <c:v>4500000</c:v>
                </c:pt>
                <c:pt idx="9">
                  <c:v>5000000</c:v>
                </c:pt>
                <c:pt idx="10">
                  <c:v>3000000</c:v>
                </c:pt>
                <c:pt idx="11">
                  <c:v>2300000</c:v>
                </c:pt>
                <c:pt idx="12">
                  <c:v>1100000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DE-4369-8000-DE9E1D1FD83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upDownBars>
          <c:gapWidth val="219"/>
          <c:upBars>
            <c:spPr>
              <a:gradFill>
                <a:gsLst>
                  <a:gs pos="68000">
                    <a:schemeClr val="accent1">
                      <a:lumMod val="45000"/>
                      <a:lumOff val="55000"/>
                    </a:schemeClr>
                  </a:gs>
                  <a:gs pos="80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marker val="1"/>
        <c:smooth val="0"/>
        <c:axId val="1756458032"/>
        <c:axId val="1756458448"/>
      </c:lineChart>
      <c:lineChart>
        <c:grouping val="stacked"/>
        <c:varyColors val="0"/>
        <c:ser>
          <c:idx val="0"/>
          <c:order val="0"/>
          <c:tx>
            <c:strRef>
              <c:f>'Moving Average'!$B$1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'Moving Average'!$B$2:$B$13</c:f>
              <c:numCache>
                <c:formatCode>#0.0#,,\ "M"</c:formatCode>
                <c:ptCount val="12"/>
                <c:pt idx="0">
                  <c:v>100000</c:v>
                </c:pt>
                <c:pt idx="1">
                  <c:v>150000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500000</c:v>
                </c:pt>
                <c:pt idx="7">
                  <c:v>450000</c:v>
                </c:pt>
                <c:pt idx="8">
                  <c:v>500000</c:v>
                </c:pt>
                <c:pt idx="9">
                  <c:v>300000</c:v>
                </c:pt>
                <c:pt idx="10">
                  <c:v>230000</c:v>
                </c:pt>
                <c:pt idx="11">
                  <c:v>110000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DE-4369-8000-DE9E1D1FD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7491776"/>
        <c:axId val="1165804176"/>
      </c:lineChart>
      <c:catAx>
        <c:axId val="1756458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458448"/>
        <c:crosses val="autoZero"/>
        <c:auto val="1"/>
        <c:lblAlgn val="ctr"/>
        <c:lblOffset val="100"/>
        <c:noMultiLvlLbl val="0"/>
      </c:catAx>
      <c:valAx>
        <c:axId val="175645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458032"/>
        <c:crosses val="autoZero"/>
        <c:crossBetween val="between"/>
      </c:valAx>
      <c:valAx>
        <c:axId val="1165804176"/>
        <c:scaling>
          <c:orientation val="minMax"/>
        </c:scaling>
        <c:delete val="0"/>
        <c:axPos val="r"/>
        <c:numFmt formatCode="#0.0#,,\ &quot;M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491776"/>
        <c:crosses val="max"/>
        <c:crossBetween val="between"/>
      </c:valAx>
      <c:catAx>
        <c:axId val="527491776"/>
        <c:scaling>
          <c:orientation val="minMax"/>
        </c:scaling>
        <c:delete val="1"/>
        <c:axPos val="b"/>
        <c:majorTickMark val="out"/>
        <c:minorTickMark val="none"/>
        <c:tickLblPos val="nextTo"/>
        <c:crossAx val="1165804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b="1">
                <a:solidFill>
                  <a:schemeClr val="accent5">
                    <a:lumMod val="75000"/>
                  </a:schemeClr>
                </a:solidFill>
              </a:rPr>
              <a:t>Moving Average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'Moving Average'!$B$2:$B$13</c:f>
              <c:numCache>
                <c:formatCode>#0.0#,,\ "M"</c:formatCode>
                <c:ptCount val="12"/>
                <c:pt idx="0">
                  <c:v>100000</c:v>
                </c:pt>
                <c:pt idx="1">
                  <c:v>150000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500000</c:v>
                </c:pt>
                <c:pt idx="7">
                  <c:v>450000</c:v>
                </c:pt>
                <c:pt idx="8">
                  <c:v>500000</c:v>
                </c:pt>
                <c:pt idx="9">
                  <c:v>300000</c:v>
                </c:pt>
                <c:pt idx="10">
                  <c:v>230000</c:v>
                </c:pt>
                <c:pt idx="11">
                  <c:v>110000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7-44CB-A256-803F51418E15}"/>
            </c:ext>
          </c:extLst>
        </c:ser>
        <c:ser>
          <c:idx val="1"/>
          <c:order val="1"/>
          <c:tx>
            <c:v>Forecast</c:v>
          </c:tx>
          <c:trendline>
            <c:trendlineType val="movingAvg"/>
            <c:period val="2"/>
            <c:dispRSqr val="0"/>
            <c:dispEq val="0"/>
          </c:trendline>
          <c:val>
            <c:numRef>
              <c:f>'Moving Average'!$D$2:$D$13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 formatCode="#0.0#,,\ &quot;M&quot;">
                  <c:v>183333.33333333334</c:v>
                </c:pt>
                <c:pt idx="3" formatCode="#0.0#,,\ &quot;M&quot;">
                  <c:v>283333.33333333331</c:v>
                </c:pt>
                <c:pt idx="4" formatCode="#0.0#,,\ &quot;M&quot;">
                  <c:v>400000</c:v>
                </c:pt>
                <c:pt idx="5" formatCode="#0.0#,,\ &quot;M&quot;">
                  <c:v>500000</c:v>
                </c:pt>
                <c:pt idx="6" formatCode="#0.0#,,\ &quot;M&quot;">
                  <c:v>533333.33333333337</c:v>
                </c:pt>
                <c:pt idx="7" formatCode="#0.0#,,\ &quot;M&quot;">
                  <c:v>516666.66666666669</c:v>
                </c:pt>
                <c:pt idx="8" formatCode="#0.0#,,\ &quot;M&quot;">
                  <c:v>483333.33333333331</c:v>
                </c:pt>
                <c:pt idx="9" formatCode="#0.0#,,\ &quot;M&quot;">
                  <c:v>416666.66666666669</c:v>
                </c:pt>
                <c:pt idx="10" formatCode="#0.0#,,\ &quot;M&quot;">
                  <c:v>343333.33333333331</c:v>
                </c:pt>
                <c:pt idx="11" formatCode="#0.0#,,\ &quot;M&quot;">
                  <c:v>213333.33333333334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7-44CB-A256-803F51418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8482143"/>
        <c:axId val="268477151"/>
      </c:lineChart>
      <c:catAx>
        <c:axId val="2684821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268477151"/>
        <c:crosses val="autoZero"/>
        <c:auto val="1"/>
        <c:lblAlgn val="ctr"/>
        <c:lblOffset val="100"/>
        <c:noMultiLvlLbl val="0"/>
      </c:catAx>
      <c:valAx>
        <c:axId val="2684771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Value</a:t>
                </a:r>
              </a:p>
            </c:rich>
          </c:tx>
          <c:overlay val="0"/>
        </c:title>
        <c:numFmt formatCode="#0.0#,,\ &quot;M&quot;" sourceLinked="1"/>
        <c:majorTickMark val="out"/>
        <c:minorTickMark val="none"/>
        <c:tickLblPos val="nextTo"/>
        <c:crossAx val="2684821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5">
                    <a:lumMod val="75000"/>
                  </a:schemeClr>
                </a:solidFill>
              </a:rPr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Regration '!$B$1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5735345581802269E-2"/>
                  <c:y val="-0.6139147710702829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-776.17x + 3E+07</a:t>
                    </a:r>
                    <a:br>
                      <a:rPr lang="en-US" baseline="0"/>
                    </a:br>
                    <a:r>
                      <a:rPr lang="en-US" baseline="0"/>
                      <a:t>R² = 0.1907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Regration '!$A$2:$A$13</c:f>
              <c:numCache>
                <c:formatCode>mmm\-yy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xVal>
          <c:yVal>
            <c:numRef>
              <c:f>'Linear Regration '!$B$2:$B$13</c:f>
              <c:numCache>
                <c:formatCode>General</c:formatCode>
                <c:ptCount val="12"/>
                <c:pt idx="0">
                  <c:v>100000</c:v>
                </c:pt>
                <c:pt idx="1">
                  <c:v>150000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500000</c:v>
                </c:pt>
                <c:pt idx="7">
                  <c:v>450000</c:v>
                </c:pt>
                <c:pt idx="8">
                  <c:v>500000</c:v>
                </c:pt>
                <c:pt idx="9">
                  <c:v>300000</c:v>
                </c:pt>
                <c:pt idx="10">
                  <c:v>230000</c:v>
                </c:pt>
                <c:pt idx="11">
                  <c:v>110000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71-4A9F-807D-7C86FB330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186944"/>
        <c:axId val="1744190272"/>
      </c:scatterChart>
      <c:valAx>
        <c:axId val="174418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190272"/>
        <c:crosses val="autoZero"/>
        <c:crossBetween val="midCat"/>
      </c:valAx>
      <c:valAx>
        <c:axId val="174419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18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accent5">
                    <a:lumMod val="75000"/>
                  </a:schemeClr>
                </a:solidFill>
              </a:rPr>
              <a:t>Linear</a:t>
            </a:r>
            <a:r>
              <a:rPr lang="en-IN" b="1" baseline="0">
                <a:solidFill>
                  <a:schemeClr val="accent5">
                    <a:lumMod val="75000"/>
                  </a:schemeClr>
                </a:solidFill>
              </a:rPr>
              <a:t> Regration</a:t>
            </a:r>
            <a:endParaRPr lang="en-IN" b="1">
              <a:solidFill>
                <a:schemeClr val="accent5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'Linear Regration 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'Linear Regration '!$A$2:$A$25</c:f>
              <c:numCache>
                <c:formatCode>mmm\-yy</c:formatCode>
                <c:ptCount val="2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</c:numCache>
            </c:numRef>
          </c:cat>
          <c:val>
            <c:numRef>
              <c:f>'Linear Regration '!$B$2:$B$25</c:f>
              <c:numCache>
                <c:formatCode>General</c:formatCode>
                <c:ptCount val="24"/>
                <c:pt idx="0">
                  <c:v>100000</c:v>
                </c:pt>
                <c:pt idx="1">
                  <c:v>150000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500000</c:v>
                </c:pt>
                <c:pt idx="7">
                  <c:v>450000</c:v>
                </c:pt>
                <c:pt idx="8">
                  <c:v>500000</c:v>
                </c:pt>
                <c:pt idx="9">
                  <c:v>300000</c:v>
                </c:pt>
                <c:pt idx="10">
                  <c:v>230000</c:v>
                </c:pt>
                <c:pt idx="11">
                  <c:v>110000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45-4C64-83FE-CCADF8005FCF}"/>
            </c:ext>
          </c:extLst>
        </c:ser>
        <c:ser>
          <c:idx val="1"/>
          <c:order val="1"/>
          <c:tx>
            <c:strRef>
              <c:f>'Linear Regration '!$C$1</c:f>
              <c:strCache>
                <c:ptCount val="1"/>
                <c:pt idx="0">
                  <c:v>Forecast Method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'Linear Regration '!$A$2:$A$25</c:f>
              <c:numCache>
                <c:formatCode>mmm\-yy</c:formatCode>
                <c:ptCount val="2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</c:numCache>
            </c:numRef>
          </c:cat>
          <c:val>
            <c:numRef>
              <c:f>'Linear Regration '!$C$2:$C$25</c:f>
              <c:numCache>
                <c:formatCode>General</c:formatCode>
                <c:ptCount val="24"/>
                <c:pt idx="12">
                  <c:v>368400.41260173358</c:v>
                </c:pt>
                <c:pt idx="13">
                  <c:v>372054.88509872928</c:v>
                </c:pt>
                <c:pt idx="14">
                  <c:v>375355.69896698371</c:v>
                </c:pt>
                <c:pt idx="15">
                  <c:v>379010.17146398034</c:v>
                </c:pt>
                <c:pt idx="16">
                  <c:v>382546.75775139593</c:v>
                </c:pt>
                <c:pt idx="17">
                  <c:v>386201.23024839256</c:v>
                </c:pt>
                <c:pt idx="18">
                  <c:v>389737.81653580815</c:v>
                </c:pt>
                <c:pt idx="19">
                  <c:v>393392.28903280385</c:v>
                </c:pt>
                <c:pt idx="20">
                  <c:v>397046.76152980048</c:v>
                </c:pt>
                <c:pt idx="21">
                  <c:v>400583.34781721607</c:v>
                </c:pt>
                <c:pt idx="22">
                  <c:v>404237.82031421177</c:v>
                </c:pt>
                <c:pt idx="23">
                  <c:v>407774.40660162736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45-4C64-83FE-CCADF8005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7280831"/>
        <c:axId val="307282079"/>
      </c:lineChart>
      <c:dateAx>
        <c:axId val="30728083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282079"/>
        <c:crosses val="autoZero"/>
        <c:auto val="1"/>
        <c:lblOffset val="100"/>
        <c:baseTimeUnit val="months"/>
      </c:dateAx>
      <c:valAx>
        <c:axId val="30728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28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accent5">
                    <a:lumMod val="75000"/>
                  </a:schemeClr>
                </a:solidFill>
              </a:rPr>
              <a:t>Trend</a:t>
            </a:r>
            <a:r>
              <a:rPr lang="en-IN" b="1" baseline="0">
                <a:solidFill>
                  <a:schemeClr val="accent5">
                    <a:lumMod val="75000"/>
                  </a:schemeClr>
                </a:solidFill>
              </a:rPr>
              <a:t>s Analysis</a:t>
            </a:r>
            <a:endParaRPr lang="en-IN" b="1">
              <a:solidFill>
                <a:schemeClr val="accent5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'Trends Analysis'!$B$1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'Trends Analysis'!$A$2:$A$25</c:f>
              <c:numCache>
                <c:formatCode>mmm\-yy</c:formatCode>
                <c:ptCount val="2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</c:numCache>
            </c:numRef>
          </c:cat>
          <c:val>
            <c:numRef>
              <c:f>'Trends Analysis'!$B$2:$B$25</c:f>
              <c:numCache>
                <c:formatCode>General</c:formatCode>
                <c:ptCount val="24"/>
                <c:pt idx="0">
                  <c:v>100000</c:v>
                </c:pt>
                <c:pt idx="1">
                  <c:v>150000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500000</c:v>
                </c:pt>
                <c:pt idx="7">
                  <c:v>450000</c:v>
                </c:pt>
                <c:pt idx="8">
                  <c:v>500000</c:v>
                </c:pt>
                <c:pt idx="9">
                  <c:v>300000</c:v>
                </c:pt>
                <c:pt idx="10">
                  <c:v>230000</c:v>
                </c:pt>
                <c:pt idx="11">
                  <c:v>110000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F-478D-B617-EBDD98C3D012}"/>
            </c:ext>
          </c:extLst>
        </c:ser>
        <c:ser>
          <c:idx val="1"/>
          <c:order val="1"/>
          <c:tx>
            <c:strRef>
              <c:f>'Trends Analysis'!$C$1</c:f>
              <c:strCache>
                <c:ptCount val="1"/>
                <c:pt idx="0">
                  <c:v>Trends Analysis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'Trends Analysis'!$A$2:$A$25</c:f>
              <c:numCache>
                <c:formatCode>mmm\-yy</c:formatCode>
                <c:ptCount val="2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</c:numCache>
            </c:numRef>
          </c:cat>
          <c:val>
            <c:numRef>
              <c:f>'Trends Analysis'!$C$2:$C$25</c:f>
              <c:numCache>
                <c:formatCode>General</c:formatCode>
                <c:ptCount val="24"/>
                <c:pt idx="12">
                  <c:v>368400.41260173358</c:v>
                </c:pt>
                <c:pt idx="13">
                  <c:v>372054.88509873021</c:v>
                </c:pt>
                <c:pt idx="14">
                  <c:v>375355.69896698464</c:v>
                </c:pt>
                <c:pt idx="15">
                  <c:v>379010.17146398127</c:v>
                </c:pt>
                <c:pt idx="16">
                  <c:v>382546.75775139686</c:v>
                </c:pt>
                <c:pt idx="17">
                  <c:v>386201.23024839256</c:v>
                </c:pt>
                <c:pt idx="18">
                  <c:v>389737.81653580815</c:v>
                </c:pt>
                <c:pt idx="19">
                  <c:v>393392.28903280478</c:v>
                </c:pt>
                <c:pt idx="20">
                  <c:v>397046.76152980048</c:v>
                </c:pt>
                <c:pt idx="21">
                  <c:v>400583.34781721607</c:v>
                </c:pt>
                <c:pt idx="22">
                  <c:v>404237.8203142127</c:v>
                </c:pt>
                <c:pt idx="23">
                  <c:v>407774.40660162829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1F-478D-B617-EBDD98C3D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315551"/>
        <c:axId val="304316383"/>
      </c:lineChart>
      <c:dateAx>
        <c:axId val="30431555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316383"/>
        <c:crosses val="autoZero"/>
        <c:auto val="1"/>
        <c:lblOffset val="100"/>
        <c:baseTimeUnit val="months"/>
      </c:dateAx>
      <c:valAx>
        <c:axId val="30431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315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accent5">
                    <a:lumMod val="75000"/>
                  </a:schemeClr>
                </a:solidFill>
              </a:rPr>
              <a:t>Collection</a:t>
            </a:r>
            <a:r>
              <a:rPr lang="en-IN" b="1" baseline="0">
                <a:solidFill>
                  <a:schemeClr val="accent5">
                    <a:lumMod val="75000"/>
                  </a:schemeClr>
                </a:solidFill>
              </a:rPr>
              <a:t> of sales</a:t>
            </a:r>
            <a:endParaRPr lang="en-IN" b="1">
              <a:solidFill>
                <a:schemeClr val="accent5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'Trends Analysis'!$B$1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'Trends Analysis'!$A$2:$A$25</c:f>
              <c:numCache>
                <c:formatCode>mmm\-yy</c:formatCode>
                <c:ptCount val="2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</c:numCache>
            </c:numRef>
          </c:cat>
          <c:val>
            <c:numRef>
              <c:f>'Trends Analysis'!$B$2:$B$25</c:f>
              <c:numCache>
                <c:formatCode>General</c:formatCode>
                <c:ptCount val="24"/>
                <c:pt idx="0">
                  <c:v>100000</c:v>
                </c:pt>
                <c:pt idx="1">
                  <c:v>150000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500000</c:v>
                </c:pt>
                <c:pt idx="7">
                  <c:v>450000</c:v>
                </c:pt>
                <c:pt idx="8">
                  <c:v>500000</c:v>
                </c:pt>
                <c:pt idx="9">
                  <c:v>300000</c:v>
                </c:pt>
                <c:pt idx="10">
                  <c:v>230000</c:v>
                </c:pt>
                <c:pt idx="11">
                  <c:v>110000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60-4DC6-955D-023B4FA1E490}"/>
            </c:ext>
          </c:extLst>
        </c:ser>
        <c:ser>
          <c:idx val="1"/>
          <c:order val="1"/>
          <c:tx>
            <c:strRef>
              <c:f>'Trends Analysis'!$C$1</c:f>
              <c:strCache>
                <c:ptCount val="1"/>
                <c:pt idx="0">
                  <c:v>Trends Analysis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'Trends Analysis'!$A$2:$A$25</c:f>
              <c:numCache>
                <c:formatCode>mmm\-yy</c:formatCode>
                <c:ptCount val="2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</c:numCache>
            </c:numRef>
          </c:cat>
          <c:val>
            <c:numRef>
              <c:f>'Trends Analysis'!$C$2:$C$25</c:f>
              <c:numCache>
                <c:formatCode>General</c:formatCode>
                <c:ptCount val="24"/>
                <c:pt idx="12">
                  <c:v>368400.41260173358</c:v>
                </c:pt>
                <c:pt idx="13">
                  <c:v>372054.88509873021</c:v>
                </c:pt>
                <c:pt idx="14">
                  <c:v>375355.69896698464</c:v>
                </c:pt>
                <c:pt idx="15">
                  <c:v>379010.17146398127</c:v>
                </c:pt>
                <c:pt idx="16">
                  <c:v>382546.75775139686</c:v>
                </c:pt>
                <c:pt idx="17">
                  <c:v>386201.23024839256</c:v>
                </c:pt>
                <c:pt idx="18">
                  <c:v>389737.81653580815</c:v>
                </c:pt>
                <c:pt idx="19">
                  <c:v>393392.28903280478</c:v>
                </c:pt>
                <c:pt idx="20">
                  <c:v>397046.76152980048</c:v>
                </c:pt>
                <c:pt idx="21">
                  <c:v>400583.34781721607</c:v>
                </c:pt>
                <c:pt idx="22">
                  <c:v>404237.8203142127</c:v>
                </c:pt>
                <c:pt idx="23">
                  <c:v>407774.40660162829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60-4DC6-955D-023B4FA1E490}"/>
            </c:ext>
          </c:extLst>
        </c:ser>
        <c:ser>
          <c:idx val="2"/>
          <c:order val="2"/>
          <c:tx>
            <c:strRef>
              <c:f>'Trends Analysis'!$D$1</c:f>
              <c:strCache>
                <c:ptCount val="1"/>
                <c:pt idx="0">
                  <c:v>Collections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'Trends Analysis'!$A$2:$A$25</c:f>
              <c:numCache>
                <c:formatCode>mmm\-yy</c:formatCode>
                <c:ptCount val="24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  <c:pt idx="12">
                  <c:v>44562</c:v>
                </c:pt>
                <c:pt idx="13">
                  <c:v>44593</c:v>
                </c:pt>
                <c:pt idx="14">
                  <c:v>44621</c:v>
                </c:pt>
                <c:pt idx="15">
                  <c:v>44652</c:v>
                </c:pt>
                <c:pt idx="16">
                  <c:v>44682</c:v>
                </c:pt>
                <c:pt idx="17">
                  <c:v>44713</c:v>
                </c:pt>
                <c:pt idx="18">
                  <c:v>44743</c:v>
                </c:pt>
                <c:pt idx="19">
                  <c:v>44774</c:v>
                </c:pt>
                <c:pt idx="20">
                  <c:v>44805</c:v>
                </c:pt>
                <c:pt idx="21">
                  <c:v>44835</c:v>
                </c:pt>
                <c:pt idx="22">
                  <c:v>44866</c:v>
                </c:pt>
                <c:pt idx="23">
                  <c:v>44896</c:v>
                </c:pt>
              </c:numCache>
            </c:numRef>
          </c:cat>
          <c:val>
            <c:numRef>
              <c:f>'Trends Analysis'!$D$2:$D$25</c:f>
              <c:numCache>
                <c:formatCode>General</c:formatCode>
                <c:ptCount val="24"/>
                <c:pt idx="0">
                  <c:v>90000</c:v>
                </c:pt>
                <c:pt idx="1">
                  <c:v>145000</c:v>
                </c:pt>
                <c:pt idx="2">
                  <c:v>275000</c:v>
                </c:pt>
                <c:pt idx="3">
                  <c:v>385000</c:v>
                </c:pt>
                <c:pt idx="4">
                  <c:v>465000</c:v>
                </c:pt>
                <c:pt idx="5">
                  <c:v>575000</c:v>
                </c:pt>
                <c:pt idx="6">
                  <c:v>475000</c:v>
                </c:pt>
                <c:pt idx="7">
                  <c:v>430000</c:v>
                </c:pt>
                <c:pt idx="8">
                  <c:v>470000</c:v>
                </c:pt>
                <c:pt idx="9">
                  <c:v>300000</c:v>
                </c:pt>
                <c:pt idx="10">
                  <c:v>207000</c:v>
                </c:pt>
                <c:pt idx="11">
                  <c:v>122000</c:v>
                </c:pt>
                <c:pt idx="12">
                  <c:v>319560.37134156021</c:v>
                </c:pt>
                <c:pt idx="13">
                  <c:v>383689.4378490306</c:v>
                </c:pt>
                <c:pt idx="14">
                  <c:v>326185.57631998579</c:v>
                </c:pt>
                <c:pt idx="15">
                  <c:v>390279.27696458198</c:v>
                </c:pt>
                <c:pt idx="16">
                  <c:v>333022.9764756565</c:v>
                </c:pt>
                <c:pt idx="17">
                  <c:v>397104.88849929365</c:v>
                </c:pt>
                <c:pt idx="18">
                  <c:v>339860.37663132627</c:v>
                </c:pt>
                <c:pt idx="19">
                  <c:v>403930.5000340062</c:v>
                </c:pt>
                <c:pt idx="20">
                  <c:v>346803.87437561905</c:v>
                </c:pt>
                <c:pt idx="21">
                  <c:v>410767.90018967591</c:v>
                </c:pt>
                <c:pt idx="22">
                  <c:v>353629.4859103316</c:v>
                </c:pt>
                <c:pt idx="23">
                  <c:v>417605.30034534656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60-4DC6-955D-023B4FA1E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8724527"/>
        <c:axId val="1638738255"/>
      </c:lineChart>
      <c:dateAx>
        <c:axId val="1638724527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738255"/>
        <c:crosses val="autoZero"/>
        <c:auto val="1"/>
        <c:lblOffset val="100"/>
        <c:baseTimeUnit val="months"/>
      </c:dateAx>
      <c:valAx>
        <c:axId val="163873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72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accent5">
                    <a:lumMod val="75000"/>
                  </a:schemeClr>
                </a:solidFill>
              </a:rPr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'Trends Analysis'!$B$1</c:f>
              <c:strCache>
                <c:ptCount val="1"/>
                <c:pt idx="0">
                  <c:v>Sales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'Trends Analysis'!$A$2:$A$13</c:f>
              <c:numCache>
                <c:formatCode>mmm\-yy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xVal>
          <c:yVal>
            <c:numRef>
              <c:f>'Trends Analysis'!$B$2:$B$13</c:f>
              <c:numCache>
                <c:formatCode>General</c:formatCode>
                <c:ptCount val="12"/>
                <c:pt idx="0">
                  <c:v>100000</c:v>
                </c:pt>
                <c:pt idx="1">
                  <c:v>150000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500000</c:v>
                </c:pt>
                <c:pt idx="7">
                  <c:v>450000</c:v>
                </c:pt>
                <c:pt idx="8">
                  <c:v>500000</c:v>
                </c:pt>
                <c:pt idx="9">
                  <c:v>300000</c:v>
                </c:pt>
                <c:pt idx="10">
                  <c:v>230000</c:v>
                </c:pt>
                <c:pt idx="11">
                  <c:v>110000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FD-44DF-9E6D-485CBDE1D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727023"/>
        <c:axId val="1638744079"/>
      </c:scatterChart>
      <c:valAx>
        <c:axId val="1638727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744079"/>
        <c:crosses val="autoZero"/>
        <c:crossBetween val="midCat"/>
      </c:valAx>
      <c:valAx>
        <c:axId val="163874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872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>
                <a:solidFill>
                  <a:schemeClr val="accent5">
                    <a:lumMod val="75000"/>
                  </a:schemeClr>
                </a:solidFill>
              </a:rPr>
              <a:t>Exponential Smoothing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'Exponential Smoothing'!$B$2:$B$13</c:f>
              <c:numCache>
                <c:formatCode>General</c:formatCode>
                <c:ptCount val="12"/>
                <c:pt idx="0">
                  <c:v>100000</c:v>
                </c:pt>
                <c:pt idx="1">
                  <c:v>150000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500000</c:v>
                </c:pt>
                <c:pt idx="7">
                  <c:v>450000</c:v>
                </c:pt>
                <c:pt idx="8">
                  <c:v>500000</c:v>
                </c:pt>
                <c:pt idx="9">
                  <c:v>300000</c:v>
                </c:pt>
                <c:pt idx="10">
                  <c:v>230000</c:v>
                </c:pt>
                <c:pt idx="11">
                  <c:v>110000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27-4877-80C1-32733946808C}"/>
            </c:ext>
          </c:extLst>
        </c:ser>
        <c:ser>
          <c:idx val="1"/>
          <c:order val="1"/>
          <c:tx>
            <c:v>Forecast</c:v>
          </c:tx>
          <c:trendline>
            <c:trendlineType val="exp"/>
            <c:dispRSqr val="0"/>
            <c:dispEq val="0"/>
          </c:trendline>
          <c:val>
            <c:numRef>
              <c:f>'Exponential Smoothing'!$C$2:$C$13</c:f>
              <c:numCache>
                <c:formatCode>General</c:formatCode>
                <c:ptCount val="12"/>
                <c:pt idx="0">
                  <c:v>#N/A</c:v>
                </c:pt>
                <c:pt idx="1">
                  <c:v>100000</c:v>
                </c:pt>
                <c:pt idx="2">
                  <c:v>105000</c:v>
                </c:pt>
                <c:pt idx="3">
                  <c:v>124500</c:v>
                </c:pt>
                <c:pt idx="4">
                  <c:v>152050</c:v>
                </c:pt>
                <c:pt idx="5">
                  <c:v>186845</c:v>
                </c:pt>
                <c:pt idx="6">
                  <c:v>228160.5</c:v>
                </c:pt>
                <c:pt idx="7">
                  <c:v>255344.45</c:v>
                </c:pt>
                <c:pt idx="8">
                  <c:v>274810.005</c:v>
                </c:pt>
                <c:pt idx="9">
                  <c:v>297329.00450000004</c:v>
                </c:pt>
                <c:pt idx="10">
                  <c:v>297596.10405000002</c:v>
                </c:pt>
                <c:pt idx="11">
                  <c:v>290836.49364500004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27-4877-80C1-327339468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3713871"/>
        <c:axId val="1633709295"/>
      </c:lineChart>
      <c:catAx>
        <c:axId val="16337138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1633709295"/>
        <c:crosses val="autoZero"/>
        <c:auto val="1"/>
        <c:lblAlgn val="ctr"/>
        <c:lblOffset val="100"/>
        <c:noMultiLvlLbl val="0"/>
      </c:catAx>
      <c:valAx>
        <c:axId val="16337092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371387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>
                <a:solidFill>
                  <a:schemeClr val="accent5">
                    <a:lumMod val="75000"/>
                  </a:schemeClr>
                </a:solidFill>
              </a:rPr>
              <a:t>Exponential Smoothing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'Exponential Smoothing'!$B$2:$B$13</c:f>
              <c:numCache>
                <c:formatCode>General</c:formatCode>
                <c:ptCount val="12"/>
                <c:pt idx="0">
                  <c:v>100000</c:v>
                </c:pt>
                <c:pt idx="1">
                  <c:v>150000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500000</c:v>
                </c:pt>
                <c:pt idx="7">
                  <c:v>450000</c:v>
                </c:pt>
                <c:pt idx="8">
                  <c:v>500000</c:v>
                </c:pt>
                <c:pt idx="9">
                  <c:v>300000</c:v>
                </c:pt>
                <c:pt idx="10">
                  <c:v>230000</c:v>
                </c:pt>
                <c:pt idx="11">
                  <c:v>110000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A9-4AB3-9AF1-8230DE1883CB}"/>
            </c:ext>
          </c:extLst>
        </c:ser>
        <c:ser>
          <c:idx val="1"/>
          <c:order val="1"/>
          <c:tx>
            <c:v>Forecast</c:v>
          </c:tx>
          <c:trendline>
            <c:trendlineType val="exp"/>
            <c:dispRSqr val="0"/>
            <c:dispEq val="0"/>
          </c:trendline>
          <c:val>
            <c:numRef>
              <c:f>'Exponential Smoothing'!$D$2:$D$13</c:f>
              <c:numCache>
                <c:formatCode>General</c:formatCode>
                <c:ptCount val="12"/>
                <c:pt idx="0">
                  <c:v>#N/A</c:v>
                </c:pt>
                <c:pt idx="1">
                  <c:v>100000</c:v>
                </c:pt>
                <c:pt idx="2">
                  <c:v>125000</c:v>
                </c:pt>
                <c:pt idx="3">
                  <c:v>212500</c:v>
                </c:pt>
                <c:pt idx="4">
                  <c:v>306250</c:v>
                </c:pt>
                <c:pt idx="5">
                  <c:v>403125</c:v>
                </c:pt>
                <c:pt idx="6">
                  <c:v>501562.5</c:v>
                </c:pt>
                <c:pt idx="7">
                  <c:v>500781.25</c:v>
                </c:pt>
                <c:pt idx="8">
                  <c:v>475390.625</c:v>
                </c:pt>
                <c:pt idx="9">
                  <c:v>487695.3125</c:v>
                </c:pt>
                <c:pt idx="10">
                  <c:v>393847.65625</c:v>
                </c:pt>
                <c:pt idx="11">
                  <c:v>311923.828125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A9-4AB3-9AF1-8230DE188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8523263"/>
        <c:axId val="268528671"/>
      </c:lineChart>
      <c:catAx>
        <c:axId val="268523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268528671"/>
        <c:crosses val="autoZero"/>
        <c:auto val="1"/>
        <c:lblAlgn val="ctr"/>
        <c:lblOffset val="100"/>
        <c:noMultiLvlLbl val="0"/>
      </c:catAx>
      <c:valAx>
        <c:axId val="2685286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685232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33338</xdr:colOff>
      <xdr:row>0</xdr:row>
      <xdr:rowOff>0</xdr:rowOff>
    </xdr:from>
    <xdr:to>
      <xdr:col>1</xdr:col>
      <xdr:colOff>3171825</xdr:colOff>
      <xdr:row>5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12F9DA-6F46-4E75-9429-90516EC26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8" y="0"/>
          <a:ext cx="4219575" cy="2662237"/>
        </a:xfrm>
        <a:prstGeom prst="rect">
          <a:avLst/>
        </a:prstGeom>
      </xdr:spPr>
    </xdr:pic>
    <xdr:clientData/>
  </xdr:twoCellAnchor>
  <xdr:twoCellAnchor>
    <xdr:from>
      <xdr:col>5</xdr:col>
      <xdr:colOff>642944</xdr:colOff>
      <xdr:row>7</xdr:row>
      <xdr:rowOff>19049</xdr:rowOff>
    </xdr:from>
    <xdr:to>
      <xdr:col>14</xdr:col>
      <xdr:colOff>619126</xdr:colOff>
      <xdr:row>22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B7A182-1800-23CE-2A5B-44E2BF7BA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1909762</xdr:colOff>
      <xdr:row>7</xdr:row>
      <xdr:rowOff>992304</xdr:rowOff>
    </xdr:from>
    <xdr:to>
      <xdr:col>1</xdr:col>
      <xdr:colOff>3181350</xdr:colOff>
      <xdr:row>20</xdr:row>
      <xdr:rowOff>80637</xdr:rowOff>
    </xdr:to>
    <xdr:pic>
      <xdr:nvPicPr>
        <xdr:cNvPr id="8" name="Picture 7" descr="Coca-Cola bottle - see &quot;Contour bottle design&quot; section">
          <a:extLst>
            <a:ext uri="{FF2B5EF4-FFF2-40B4-BE49-F238E27FC236}">
              <a16:creationId xmlns:a16="http://schemas.microsoft.com/office/drawing/2014/main" id="{9DD115AB-86D2-03F7-91E0-35033102B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845042"/>
          <a:ext cx="1271588" cy="2255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631631</xdr:colOff>
      <xdr:row>17</xdr:row>
      <xdr:rowOff>9042</xdr:rowOff>
    </xdr:from>
    <xdr:to>
      <xdr:col>16</xdr:col>
      <xdr:colOff>606135</xdr:colOff>
      <xdr:row>33</xdr:row>
      <xdr:rowOff>57727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1BF0AE7-F29E-5C94-A646-987340C9F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11881</xdr:colOff>
      <xdr:row>0</xdr:row>
      <xdr:rowOff>7842</xdr:rowOff>
    </xdr:from>
    <xdr:to>
      <xdr:col>16</xdr:col>
      <xdr:colOff>136957</xdr:colOff>
      <xdr:row>15</xdr:row>
      <xdr:rowOff>129887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2C8DCF-0AF1-990C-3572-C3BB29283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16669</xdr:colOff>
      <xdr:row>0</xdr:row>
      <xdr:rowOff>0</xdr:rowOff>
    </xdr:from>
    <xdr:to>
      <xdr:col>13</xdr:col>
      <xdr:colOff>54769</xdr:colOff>
      <xdr:row>14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18D412-D89E-B102-BF1E-BAFDA0A8D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16667</xdr:colOff>
      <xdr:row>15</xdr:row>
      <xdr:rowOff>9524</xdr:rowOff>
    </xdr:from>
    <xdr:to>
      <xdr:col>13</xdr:col>
      <xdr:colOff>54767</xdr:colOff>
      <xdr:row>29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52E9A2-D2C0-F473-8C80-13A78F19F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</xdr:colOff>
      <xdr:row>16</xdr:row>
      <xdr:rowOff>4763</xdr:rowOff>
    </xdr:from>
    <xdr:to>
      <xdr:col>12</xdr:col>
      <xdr:colOff>40481</xdr:colOff>
      <xdr:row>31</xdr:row>
      <xdr:rowOff>33338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6C3B56-D803-F1C3-9E0A-199FAAC6E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2381</xdr:colOff>
      <xdr:row>0</xdr:row>
      <xdr:rowOff>9525</xdr:rowOff>
    </xdr:from>
    <xdr:to>
      <xdr:col>20</xdr:col>
      <xdr:colOff>40481</xdr:colOff>
      <xdr:row>15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B5B544-3311-70E0-7B29-973F264DC0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2381</xdr:colOff>
      <xdr:row>0</xdr:row>
      <xdr:rowOff>9525</xdr:rowOff>
    </xdr:from>
    <xdr:to>
      <xdr:col>12</xdr:col>
      <xdr:colOff>40481</xdr:colOff>
      <xdr:row>15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006830-8599-0459-0BB3-389508BAF1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638173</xdr:colOff>
      <xdr:row>0</xdr:row>
      <xdr:rowOff>0</xdr:rowOff>
    </xdr:from>
    <xdr:to>
      <xdr:col>13</xdr:col>
      <xdr:colOff>147637</xdr:colOff>
      <xdr:row>12</xdr:row>
      <xdr:rowOff>33338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74C987D-E5DD-1153-7163-FA1092A56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9526</xdr:colOff>
      <xdr:row>13</xdr:row>
      <xdr:rowOff>9525</xdr:rowOff>
    </xdr:from>
    <xdr:to>
      <xdr:col>13</xdr:col>
      <xdr:colOff>38100</xdr:colOff>
      <xdr:row>26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493B1E7-B96F-4116-1308-CE51CEA14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oca-Cola_Cherry" TargetMode="External"/><Relationship Id="rId13" Type="http://schemas.openxmlformats.org/officeDocument/2006/relationships/hyperlink" Target="https://en.wikipedia.org/wiki/Pepsi" TargetMode="External"/><Relationship Id="rId18" Type="http://schemas.openxmlformats.org/officeDocument/2006/relationships/hyperlink" Target="https://en.wikipedia.org/wiki/Kola_Real" TargetMode="External"/><Relationship Id="rId3" Type="http://schemas.openxmlformats.org/officeDocument/2006/relationships/hyperlink" Target="https://en.wikipedia.org/wiki/Atlanta,_Georgia" TargetMode="External"/><Relationship Id="rId21" Type="http://schemas.openxmlformats.org/officeDocument/2006/relationships/hyperlink" Target="https://en.wikipedia.org/wiki/Diet_Coke" TargetMode="External"/><Relationship Id="rId7" Type="http://schemas.openxmlformats.org/officeDocument/2006/relationships/hyperlink" Target="https://en.wikipedia.org/wiki/Coca-Cola_Zero_Sugar" TargetMode="External"/><Relationship Id="rId12" Type="http://schemas.openxmlformats.org/officeDocument/2006/relationships/hyperlink" Target="https://en.wikipedia.org/wiki/Maaza" TargetMode="External"/><Relationship Id="rId17" Type="http://schemas.openxmlformats.org/officeDocument/2006/relationships/hyperlink" Target="https://en.wikipedia.org/wiki/Inca_Kola" TargetMode="External"/><Relationship Id="rId2" Type="http://schemas.openxmlformats.org/officeDocument/2006/relationships/hyperlink" Target="https://en.wikipedia.org/wiki/The_Coca-Cola_Company" TargetMode="External"/><Relationship Id="rId16" Type="http://schemas.openxmlformats.org/officeDocument/2006/relationships/hyperlink" Target="https://en.wikipedia.org/wiki/Postob%C3%B3n" TargetMode="External"/><Relationship Id="rId20" Type="http://schemas.openxmlformats.org/officeDocument/2006/relationships/hyperlink" Target="https://www.coca-cola.com/" TargetMode="External"/><Relationship Id="rId1" Type="http://schemas.openxmlformats.org/officeDocument/2006/relationships/hyperlink" Target="https://en.wikipedia.org/wiki/Cola" TargetMode="External"/><Relationship Id="rId6" Type="http://schemas.openxmlformats.org/officeDocument/2006/relationships/hyperlink" Target="https://en.wikipedia.org/wiki/Caffeine-Free_Coca-Cola" TargetMode="External"/><Relationship Id="rId11" Type="http://schemas.openxmlformats.org/officeDocument/2006/relationships/hyperlink" Target="https://en.wikipedia.org/wiki/Coca-Cola_with_Lime" TargetMode="External"/><Relationship Id="rId5" Type="http://schemas.openxmlformats.org/officeDocument/2006/relationships/hyperlink" Target="https://en.wikipedia.org/wiki/Diet_Coke_Caffeine-Free" TargetMode="External"/><Relationship Id="rId15" Type="http://schemas.openxmlformats.org/officeDocument/2006/relationships/hyperlink" Target="https://en.wikipedia.org/wiki/Afri-Cola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en.wikipedia.org/wiki/Coca-Cola_Citra" TargetMode="External"/><Relationship Id="rId19" Type="http://schemas.openxmlformats.org/officeDocument/2006/relationships/hyperlink" Target="https://en.wikipedia.org/wiki/Cavan_Cola" TargetMode="External"/><Relationship Id="rId4" Type="http://schemas.openxmlformats.org/officeDocument/2006/relationships/hyperlink" Target="https://en.wikipedia.org/wiki/Caramel_E-150d" TargetMode="External"/><Relationship Id="rId9" Type="http://schemas.openxmlformats.org/officeDocument/2006/relationships/hyperlink" Target="https://en.wikipedia.org/wiki/Coca-Cola_Vanilla" TargetMode="External"/><Relationship Id="rId14" Type="http://schemas.openxmlformats.org/officeDocument/2006/relationships/hyperlink" Target="https://en.wikipedia.org/wiki/RC_Cola" TargetMode="External"/><Relationship Id="rId22" Type="http://schemas.openxmlformats.org/officeDocument/2006/relationships/hyperlink" Target="https://www.coca-cola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7688-82C1-46C9-A0C2-3C3002BD7C6B}">
  <dimension ref="A1:V31"/>
  <sheetViews>
    <sheetView tabSelected="1" workbookViewId="0">
      <pane xSplit="2" ySplit="6" topLeftCell="C7" activePane="bottomRight" state="frozen"/>
      <selection pane="topRight" activeCell="D1" sqref="D1"/>
      <selection pane="bottomLeft" activeCell="A7" sqref="A7"/>
      <selection pane="bottomRight" activeCell="A8" sqref="A8:B8"/>
    </sheetView>
  </sheetViews>
  <sheetFormatPr defaultRowHeight="14.25" x14ac:dyDescent="0.45"/>
  <cols>
    <col min="1" max="1" width="15.1328125" customWidth="1"/>
    <col min="2" max="2" width="44.796875" customWidth="1"/>
    <col min="3" max="3" width="19.19921875" customWidth="1"/>
    <col min="5" max="5" width="15.06640625" customWidth="1"/>
  </cols>
  <sheetData>
    <row r="1" spans="1:22" ht="14.25" customHeight="1" x14ac:dyDescent="0.45">
      <c r="C1" s="66" t="s">
        <v>28</v>
      </c>
      <c r="D1" s="67"/>
      <c r="E1" s="67"/>
      <c r="F1" s="67"/>
      <c r="G1" s="67"/>
      <c r="H1" s="67"/>
      <c r="I1" s="67"/>
    </row>
    <row r="2" spans="1:22" ht="14.25" customHeight="1" x14ac:dyDescent="0.45">
      <c r="C2" s="66"/>
      <c r="D2" s="67"/>
      <c r="E2" s="67"/>
      <c r="F2" s="67"/>
      <c r="G2" s="67"/>
      <c r="H2" s="67"/>
      <c r="I2" s="67"/>
    </row>
    <row r="3" spans="1:22" ht="14.25" customHeight="1" x14ac:dyDescent="0.45">
      <c r="C3" s="66"/>
      <c r="D3" s="67"/>
      <c r="E3" s="67"/>
      <c r="F3" s="67"/>
      <c r="G3" s="67"/>
      <c r="H3" s="67"/>
      <c r="I3" s="67"/>
    </row>
    <row r="4" spans="1:22" x14ac:dyDescent="0.45">
      <c r="C4" s="68" t="s">
        <v>32</v>
      </c>
      <c r="D4" s="68"/>
      <c r="E4" s="68"/>
      <c r="F4" s="68"/>
      <c r="G4" s="68"/>
      <c r="H4" s="68"/>
      <c r="I4" s="68"/>
    </row>
    <row r="5" spans="1:22" ht="137.65" customHeight="1" x14ac:dyDescent="0.45">
      <c r="C5" s="65" t="s">
        <v>31</v>
      </c>
      <c r="D5" s="65"/>
      <c r="E5" s="65"/>
      <c r="F5" s="65"/>
      <c r="G5" s="65"/>
      <c r="H5" s="65"/>
      <c r="I5" s="65"/>
    </row>
    <row r="6" spans="1:22" ht="28.5" customHeight="1" x14ac:dyDescent="0.45">
      <c r="B6" s="42"/>
      <c r="C6" s="59" t="s">
        <v>63</v>
      </c>
      <c r="D6" s="69" t="s">
        <v>64</v>
      </c>
      <c r="E6" s="70"/>
      <c r="F6" s="60"/>
      <c r="G6" s="60"/>
      <c r="H6" s="60"/>
      <c r="I6" s="61"/>
    </row>
    <row r="7" spans="1:22" ht="14.25" customHeight="1" x14ac:dyDescent="0.5">
      <c r="A7" s="71" t="s">
        <v>29</v>
      </c>
      <c r="B7" s="71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</row>
    <row r="8" spans="1:22" ht="78.400000000000006" customHeight="1" x14ac:dyDescent="0.5">
      <c r="A8" s="64" t="s">
        <v>30</v>
      </c>
      <c r="B8" s="64"/>
      <c r="C8" s="43" t="s">
        <v>0</v>
      </c>
      <c r="D8" s="44" t="s">
        <v>3</v>
      </c>
      <c r="E8" s="43" t="s">
        <v>1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</row>
    <row r="9" spans="1:22" x14ac:dyDescent="0.45">
      <c r="A9" s="46" t="s">
        <v>33</v>
      </c>
      <c r="B9" s="47" t="s">
        <v>34</v>
      </c>
      <c r="C9" s="48">
        <v>44197</v>
      </c>
      <c r="D9" s="49">
        <v>100000</v>
      </c>
      <c r="E9" s="50">
        <f>$D9*$D$24</f>
        <v>1000000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</row>
    <row r="10" spans="1:22" x14ac:dyDescent="0.45">
      <c r="A10" s="46" t="s">
        <v>35</v>
      </c>
      <c r="B10" s="47" t="s">
        <v>36</v>
      </c>
      <c r="C10" s="48">
        <v>44228</v>
      </c>
      <c r="D10" s="49">
        <v>150000</v>
      </c>
      <c r="E10" s="50">
        <f t="shared" ref="E10:E20" si="0">$D10*$D$24</f>
        <v>1500000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</row>
    <row r="11" spans="1:22" x14ac:dyDescent="0.45">
      <c r="A11" s="46" t="s">
        <v>37</v>
      </c>
      <c r="B11" s="51" t="s">
        <v>38</v>
      </c>
      <c r="C11" s="48">
        <v>44256</v>
      </c>
      <c r="D11" s="49">
        <v>300000</v>
      </c>
      <c r="E11" s="50">
        <f t="shared" si="0"/>
        <v>3000000</v>
      </c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</row>
    <row r="12" spans="1:22" x14ac:dyDescent="0.45">
      <c r="A12" s="46" t="s">
        <v>39</v>
      </c>
      <c r="B12" s="47" t="s">
        <v>40</v>
      </c>
      <c r="C12" s="48">
        <v>44287</v>
      </c>
      <c r="D12" s="49">
        <v>400000</v>
      </c>
      <c r="E12" s="50">
        <f t="shared" si="0"/>
        <v>4000000</v>
      </c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</row>
    <row r="13" spans="1:22" x14ac:dyDescent="0.45">
      <c r="A13" s="46" t="s">
        <v>41</v>
      </c>
      <c r="B13" s="51" t="s">
        <v>42</v>
      </c>
      <c r="C13" s="48">
        <v>44317</v>
      </c>
      <c r="D13" s="49">
        <v>500000</v>
      </c>
      <c r="E13" s="50">
        <f t="shared" si="0"/>
        <v>5000000</v>
      </c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</row>
    <row r="14" spans="1:22" x14ac:dyDescent="0.45">
      <c r="A14" s="46" t="s">
        <v>43</v>
      </c>
      <c r="B14" s="47" t="s">
        <v>44</v>
      </c>
      <c r="C14" s="48">
        <v>44348</v>
      </c>
      <c r="D14" s="49">
        <v>600000</v>
      </c>
      <c r="E14" s="50">
        <f t="shared" si="0"/>
        <v>6000000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</row>
    <row r="15" spans="1:22" x14ac:dyDescent="0.45">
      <c r="A15" s="63" t="s">
        <v>45</v>
      </c>
      <c r="B15" s="52" t="s">
        <v>46</v>
      </c>
      <c r="C15" s="48">
        <v>44378</v>
      </c>
      <c r="D15" s="49">
        <v>500000</v>
      </c>
      <c r="E15" s="50">
        <f t="shared" si="0"/>
        <v>5000000</v>
      </c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</row>
    <row r="16" spans="1:22" x14ac:dyDescent="0.45">
      <c r="A16" s="63"/>
      <c r="B16" s="52" t="s">
        <v>47</v>
      </c>
      <c r="C16" s="48">
        <v>44409</v>
      </c>
      <c r="D16" s="49">
        <v>450000</v>
      </c>
      <c r="E16" s="50">
        <f t="shared" si="0"/>
        <v>4500000</v>
      </c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</row>
    <row r="17" spans="1:22" x14ac:dyDescent="0.45">
      <c r="A17" s="63"/>
      <c r="B17" s="52" t="s">
        <v>48</v>
      </c>
      <c r="C17" s="48">
        <v>44440</v>
      </c>
      <c r="D17" s="49">
        <v>500000</v>
      </c>
      <c r="E17" s="50">
        <f t="shared" si="0"/>
        <v>5000000</v>
      </c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</row>
    <row r="18" spans="1:22" x14ac:dyDescent="0.45">
      <c r="A18" s="63"/>
      <c r="B18" s="52" t="s">
        <v>49</v>
      </c>
      <c r="C18" s="48">
        <v>44470</v>
      </c>
      <c r="D18" s="49">
        <v>300000</v>
      </c>
      <c r="E18" s="50">
        <f t="shared" si="0"/>
        <v>3000000</v>
      </c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</row>
    <row r="19" spans="1:22" x14ac:dyDescent="0.45">
      <c r="A19" s="63"/>
      <c r="B19" s="52" t="s">
        <v>50</v>
      </c>
      <c r="C19" s="48">
        <v>44501</v>
      </c>
      <c r="D19" s="49">
        <v>230000</v>
      </c>
      <c r="E19" s="50">
        <f t="shared" si="0"/>
        <v>2300000</v>
      </c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</row>
    <row r="20" spans="1:22" x14ac:dyDescent="0.45">
      <c r="A20" s="63"/>
      <c r="B20" s="52" t="s">
        <v>51</v>
      </c>
      <c r="C20" s="48">
        <v>44531</v>
      </c>
      <c r="D20" s="49">
        <v>110000</v>
      </c>
      <c r="E20" s="50">
        <f t="shared" si="0"/>
        <v>1100000</v>
      </c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</row>
    <row r="21" spans="1:22" x14ac:dyDescent="0.45">
      <c r="A21" s="63"/>
      <c r="B21" s="52" t="s">
        <v>52</v>
      </c>
      <c r="C21" s="53" t="s">
        <v>27</v>
      </c>
      <c r="D21" s="54">
        <f>SUM(D9:D20)</f>
        <v>4140000</v>
      </c>
      <c r="E21" s="55">
        <f>SUM(E9:E20)</f>
        <v>41400000</v>
      </c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</row>
    <row r="22" spans="1:22" x14ac:dyDescent="0.45">
      <c r="A22" s="63"/>
      <c r="B22" s="52" t="s">
        <v>53</v>
      </c>
      <c r="C22" s="56"/>
      <c r="D22" s="49"/>
      <c r="E22" s="56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</row>
    <row r="23" spans="1:22" x14ac:dyDescent="0.45">
      <c r="A23" s="63"/>
      <c r="B23" s="52" t="s">
        <v>54</v>
      </c>
      <c r="C23" s="56"/>
      <c r="D23" s="49"/>
      <c r="E23" s="56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</row>
    <row r="24" spans="1:22" x14ac:dyDescent="0.45">
      <c r="A24" s="63" t="s">
        <v>55</v>
      </c>
      <c r="B24" s="47" t="s">
        <v>56</v>
      </c>
      <c r="C24" s="57" t="s">
        <v>13</v>
      </c>
      <c r="D24" s="58">
        <v>10</v>
      </c>
      <c r="E24" s="56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</row>
    <row r="25" spans="1:22" x14ac:dyDescent="0.45">
      <c r="A25" s="63"/>
      <c r="B25" s="47" t="s">
        <v>57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</row>
    <row r="26" spans="1:22" x14ac:dyDescent="0.45">
      <c r="A26" s="63"/>
      <c r="B26" s="47" t="s">
        <v>58</v>
      </c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</row>
    <row r="27" spans="1:22" x14ac:dyDescent="0.45">
      <c r="A27" s="63"/>
      <c r="B27" s="47" t="s">
        <v>59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</row>
    <row r="28" spans="1:22" x14ac:dyDescent="0.45">
      <c r="A28" s="63"/>
      <c r="B28" s="47" t="s">
        <v>60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</row>
    <row r="29" spans="1:22" x14ac:dyDescent="0.45">
      <c r="A29" s="63"/>
      <c r="B29" s="47" t="s">
        <v>61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</row>
    <row r="30" spans="1:22" x14ac:dyDescent="0.45">
      <c r="A30" s="63"/>
      <c r="B30" s="47" t="s">
        <v>62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</row>
    <row r="31" spans="1:22" x14ac:dyDescent="0.45">
      <c r="A31" s="46" t="s">
        <v>63</v>
      </c>
      <c r="B31" s="47" t="s">
        <v>64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</row>
  </sheetData>
  <mergeCells count="8">
    <mergeCell ref="A24:A30"/>
    <mergeCell ref="A8:B8"/>
    <mergeCell ref="C5:I5"/>
    <mergeCell ref="C1:I3"/>
    <mergeCell ref="C4:I4"/>
    <mergeCell ref="D6:E6"/>
    <mergeCell ref="A7:B7"/>
    <mergeCell ref="A15:A23"/>
  </mergeCells>
  <hyperlinks>
    <hyperlink ref="B9" r:id="rId1" tooltip="Cola" display="https://en.wikipedia.org/wiki/Cola" xr:uid="{98B11F76-7FC8-462F-93C3-C4CF200D0F63}"/>
    <hyperlink ref="B10" r:id="rId2" tooltip="The Coca-Cola Company" display="https://en.wikipedia.org/wiki/The_Coca-Cola_Company" xr:uid="{F225CF10-CFE7-43C1-B1AF-E3F2C2BA3D2B}"/>
    <hyperlink ref="B12" r:id="rId3" tooltip="Atlanta, Georgia" display="https://en.wikipedia.org/wiki/Atlanta,_Georgia" xr:uid="{80A787DE-B9AE-4666-8687-9C5EEC391C0A}"/>
    <hyperlink ref="B14" r:id="rId4" tooltip="Caramel E-150d" display="https://en.wikipedia.org/wiki/Caramel_E-150d" xr:uid="{7972373D-F952-48EF-A174-2C3FF53DEFE0}"/>
    <hyperlink ref="B16" r:id="rId5" tooltip="Diet Coke Caffeine-Free" display="https://en.wikipedia.org/wiki/Diet_Coke_Caffeine-Free" xr:uid="{DF1A260E-D38E-4EE0-ACC0-8A11B134CAB3}"/>
    <hyperlink ref="B17" r:id="rId6" tooltip="Caffeine-Free Coca-Cola" display="https://en.wikipedia.org/wiki/Caffeine-Free_Coca-Cola" xr:uid="{E2A067BA-955A-4F74-8B40-3C0839905C60}"/>
    <hyperlink ref="B18" r:id="rId7" tooltip="Coca-Cola Zero Sugar" display="https://en.wikipedia.org/wiki/Coca-Cola_Zero_Sugar" xr:uid="{3068B479-8632-49AC-8EE7-9114ECE4F47C}"/>
    <hyperlink ref="B19" r:id="rId8" tooltip="Coca-Cola Cherry" display="https://en.wikipedia.org/wiki/Coca-Cola_Cherry" xr:uid="{6E7E6252-3A60-44B1-9622-2588862585AA}"/>
    <hyperlink ref="B20" r:id="rId9" tooltip="Coca-Cola Vanilla" display="https://en.wikipedia.org/wiki/Coca-Cola_Vanilla" xr:uid="{BC5A8CD8-6AB0-40E6-BAAF-A380E124CB6B}"/>
    <hyperlink ref="B21" r:id="rId10" tooltip="Coca-Cola Citra" display="https://en.wikipedia.org/wiki/Coca-Cola_Citra" xr:uid="{AF982DCD-8735-43F1-9C02-A4D8C401839C}"/>
    <hyperlink ref="B22" r:id="rId11" tooltip="Coca-Cola with Lime" display="https://en.wikipedia.org/wiki/Coca-Cola_with_Lime" xr:uid="{02227301-5A78-40CE-89FB-C157809F6817}"/>
    <hyperlink ref="B23" r:id="rId12" tooltip="Maaza" display="https://en.wikipedia.org/wiki/Maaza" xr:uid="{D3DAAB31-8E0D-45FD-ACC3-C26F34A546D8}"/>
    <hyperlink ref="B24" r:id="rId13" tooltip="Pepsi" display="https://en.wikipedia.org/wiki/Pepsi" xr:uid="{4D6D1CD1-AB07-48AC-B7BE-534111B740DE}"/>
    <hyperlink ref="B25" r:id="rId14" tooltip="RC Cola" display="https://en.wikipedia.org/wiki/RC_Cola" xr:uid="{83D7F925-6C6B-4CC7-B30A-6671649DD097}"/>
    <hyperlink ref="B26" r:id="rId15" tooltip="Afri-Cola" display="https://en.wikipedia.org/wiki/Afri-Cola" xr:uid="{B9E8B498-9872-4557-A8B8-35E6E695F69B}"/>
    <hyperlink ref="B27" r:id="rId16" tooltip="Postobón" display="https://en.wikipedia.org/wiki/Postob%C3%B3n" xr:uid="{130E83F2-EE4C-41BD-B069-588B3A1ACF43}"/>
    <hyperlink ref="B28" r:id="rId17" tooltip="Inca Kola" display="https://en.wikipedia.org/wiki/Inca_Kola" xr:uid="{BEA0B91A-7212-4475-8C34-D7EF277291FC}"/>
    <hyperlink ref="B29" r:id="rId18" tooltip="Kola Real" display="https://en.wikipedia.org/wiki/Kola_Real" xr:uid="{A0876AD2-8A4C-44F1-9473-2BE32CE43980}"/>
    <hyperlink ref="B30" r:id="rId19" tooltip="Cavan Cola" display="https://en.wikipedia.org/wiki/Cavan_Cola" xr:uid="{6837B03A-D364-4E6C-B0DB-EB2A22E87A19}"/>
    <hyperlink ref="B31" r:id="rId20" display="https://www.coca-cola.com/" xr:uid="{465790BA-DBC5-4E9B-869B-D52652A76AD1}"/>
    <hyperlink ref="B15" r:id="rId21" tooltip="Diet Coke" display="https://en.wikipedia.org/wiki/Diet_Coke" xr:uid="{790864D0-B762-4055-A13B-C3160B2DDFC1}"/>
    <hyperlink ref="D6" r:id="rId22" display="https://www.coca-cola.com/" xr:uid="{55D98C60-3F9E-4E3C-B3BC-66F47B260762}"/>
  </hyperlinks>
  <pageMargins left="0.7" right="0.7" top="0.75" bottom="0.75" header="0.3" footer="0.3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919E-7588-4DAB-88FC-A8F0C6A39878}">
  <dimension ref="A1:K32"/>
  <sheetViews>
    <sheetView zoomScale="112" zoomScaleNormal="112" workbookViewId="0">
      <selection activeCell="I20" sqref="I20"/>
    </sheetView>
  </sheetViews>
  <sheetFormatPr defaultRowHeight="14.25" x14ac:dyDescent="0.45"/>
  <cols>
    <col min="2" max="2" width="9.06640625" style="4"/>
    <col min="3" max="3" width="12.59765625" bestFit="1" customWidth="1"/>
    <col min="5" max="5" width="16.9296875" bestFit="1" customWidth="1"/>
    <col min="6" max="6" width="11.19921875" bestFit="1" customWidth="1"/>
    <col min="7" max="7" width="17.33203125" bestFit="1" customWidth="1"/>
    <col min="8" max="8" width="9.59765625" bestFit="1" customWidth="1"/>
    <col min="11" max="11" width="16.59765625" bestFit="1" customWidth="1"/>
  </cols>
  <sheetData>
    <row r="1" spans="1:8" s="5" customFormat="1" ht="15.75" x14ac:dyDescent="0.5">
      <c r="A1" s="6" t="s">
        <v>0</v>
      </c>
      <c r="B1" s="7" t="s">
        <v>3</v>
      </c>
      <c r="C1" s="6" t="s">
        <v>1</v>
      </c>
      <c r="D1" s="6" t="s">
        <v>2</v>
      </c>
      <c r="E1" s="6" t="s">
        <v>4</v>
      </c>
      <c r="F1" s="6" t="s">
        <v>5</v>
      </c>
      <c r="G1" s="8" t="s">
        <v>9</v>
      </c>
      <c r="H1" s="6" t="s">
        <v>11</v>
      </c>
    </row>
    <row r="2" spans="1:8" x14ac:dyDescent="0.45">
      <c r="A2" s="39">
        <v>44197</v>
      </c>
      <c r="B2" s="18">
        <v>100000</v>
      </c>
      <c r="C2" s="19">
        <f>$B2*$B$17</f>
        <v>1000000</v>
      </c>
      <c r="D2" s="20" t="e">
        <v>#N/A</v>
      </c>
      <c r="E2" s="12"/>
      <c r="F2" s="12"/>
      <c r="G2" s="12"/>
      <c r="H2" s="12"/>
    </row>
    <row r="3" spans="1:8" x14ac:dyDescent="0.45">
      <c r="A3" s="39">
        <v>44228</v>
      </c>
      <c r="B3" s="18">
        <v>150000</v>
      </c>
      <c r="C3" s="19">
        <f t="shared" ref="C3:C13" si="0">$B3*$B$17</f>
        <v>1500000</v>
      </c>
      <c r="D3" s="20" t="e">
        <v>#N/A</v>
      </c>
      <c r="E3" s="12"/>
      <c r="F3" s="12"/>
      <c r="G3" s="12"/>
      <c r="H3" s="12"/>
    </row>
    <row r="4" spans="1:8" x14ac:dyDescent="0.45">
      <c r="A4" s="39">
        <v>44256</v>
      </c>
      <c r="B4" s="18">
        <v>300000</v>
      </c>
      <c r="C4" s="19">
        <f t="shared" si="0"/>
        <v>3000000</v>
      </c>
      <c r="D4" s="21">
        <f>AVERAGE(B2:B4)</f>
        <v>183333.33333333334</v>
      </c>
      <c r="E4" s="22">
        <f>$B4-$D4</f>
        <v>116666.66666666666</v>
      </c>
      <c r="F4" s="22">
        <f>E4</f>
        <v>116666.66666666666</v>
      </c>
      <c r="G4" s="23">
        <f>$F4^2</f>
        <v>13611111111.111109</v>
      </c>
      <c r="H4" s="24">
        <f>F4/B4</f>
        <v>0.38888888888888884</v>
      </c>
    </row>
    <row r="5" spans="1:8" x14ac:dyDescent="0.45">
      <c r="A5" s="39">
        <v>44287</v>
      </c>
      <c r="B5" s="18">
        <v>400000</v>
      </c>
      <c r="C5" s="19">
        <f t="shared" si="0"/>
        <v>4000000</v>
      </c>
      <c r="D5" s="21">
        <f t="shared" ref="D5:D13" si="1">AVERAGE(B3:B5)</f>
        <v>283333.33333333331</v>
      </c>
      <c r="E5" s="22">
        <f>$B5-$D5</f>
        <v>116666.66666666669</v>
      </c>
      <c r="F5" s="22">
        <f>E5</f>
        <v>116666.66666666669</v>
      </c>
      <c r="G5" s="23">
        <f>$F5^2</f>
        <v>13611111111.111116</v>
      </c>
      <c r="H5" s="24">
        <f>F5/B5</f>
        <v>0.29166666666666674</v>
      </c>
    </row>
    <row r="6" spans="1:8" x14ac:dyDescent="0.45">
      <c r="A6" s="39">
        <v>44317</v>
      </c>
      <c r="B6" s="18">
        <v>500000</v>
      </c>
      <c r="C6" s="19">
        <f t="shared" si="0"/>
        <v>5000000</v>
      </c>
      <c r="D6" s="21">
        <f t="shared" si="1"/>
        <v>400000</v>
      </c>
      <c r="E6" s="22">
        <f t="shared" ref="E6:E13" si="2">$B6-$D6</f>
        <v>100000</v>
      </c>
      <c r="F6" s="22">
        <f>E6</f>
        <v>100000</v>
      </c>
      <c r="G6" s="23">
        <f t="shared" ref="G6:G13" si="3">$F6^2</f>
        <v>10000000000</v>
      </c>
      <c r="H6" s="24">
        <f>F6/B6</f>
        <v>0.2</v>
      </c>
    </row>
    <row r="7" spans="1:8" x14ac:dyDescent="0.45">
      <c r="A7" s="39">
        <v>44348</v>
      </c>
      <c r="B7" s="18">
        <v>600000</v>
      </c>
      <c r="C7" s="19">
        <f t="shared" si="0"/>
        <v>6000000</v>
      </c>
      <c r="D7" s="21">
        <f t="shared" si="1"/>
        <v>500000</v>
      </c>
      <c r="E7" s="22">
        <f>$B7-$D7</f>
        <v>100000</v>
      </c>
      <c r="F7" s="22">
        <f t="shared" ref="F7" si="4">E7</f>
        <v>100000</v>
      </c>
      <c r="G7" s="23">
        <f t="shared" si="3"/>
        <v>10000000000</v>
      </c>
      <c r="H7" s="24">
        <f t="shared" ref="H7:H13" si="5">F7/B7</f>
        <v>0.16666666666666666</v>
      </c>
    </row>
    <row r="8" spans="1:8" x14ac:dyDescent="0.45">
      <c r="A8" s="39">
        <v>44378</v>
      </c>
      <c r="B8" s="18">
        <v>500000</v>
      </c>
      <c r="C8" s="19">
        <f t="shared" si="0"/>
        <v>5000000</v>
      </c>
      <c r="D8" s="21">
        <f t="shared" si="1"/>
        <v>533333.33333333337</v>
      </c>
      <c r="E8" s="22">
        <f>$B8-$D8</f>
        <v>-33333.333333333372</v>
      </c>
      <c r="F8" s="22">
        <f>-E8</f>
        <v>33333.333333333372</v>
      </c>
      <c r="G8" s="23">
        <f t="shared" si="3"/>
        <v>1111111111.1111138</v>
      </c>
      <c r="H8" s="24">
        <f t="shared" si="5"/>
        <v>6.6666666666666749E-2</v>
      </c>
    </row>
    <row r="9" spans="1:8" x14ac:dyDescent="0.45">
      <c r="A9" s="39">
        <v>44409</v>
      </c>
      <c r="B9" s="18">
        <v>450000</v>
      </c>
      <c r="C9" s="19">
        <f t="shared" si="0"/>
        <v>4500000</v>
      </c>
      <c r="D9" s="21">
        <f t="shared" si="1"/>
        <v>516666.66666666669</v>
      </c>
      <c r="E9" s="22">
        <f t="shared" si="2"/>
        <v>-66666.666666666686</v>
      </c>
      <c r="F9" s="22">
        <f>-E9</f>
        <v>66666.666666666686</v>
      </c>
      <c r="G9" s="23">
        <f t="shared" si="3"/>
        <v>4444444444.4444466</v>
      </c>
      <c r="H9" s="24">
        <f t="shared" si="5"/>
        <v>0.1481481481481482</v>
      </c>
    </row>
    <row r="10" spans="1:8" x14ac:dyDescent="0.45">
      <c r="A10" s="39">
        <v>44440</v>
      </c>
      <c r="B10" s="18">
        <v>500000</v>
      </c>
      <c r="C10" s="19">
        <f t="shared" si="0"/>
        <v>5000000</v>
      </c>
      <c r="D10" s="21">
        <f t="shared" si="1"/>
        <v>483333.33333333331</v>
      </c>
      <c r="E10" s="22">
        <f t="shared" si="2"/>
        <v>16666.666666666686</v>
      </c>
      <c r="F10" s="22">
        <f>E10</f>
        <v>16666.666666666686</v>
      </c>
      <c r="G10" s="23">
        <f t="shared" si="3"/>
        <v>277777777.77777845</v>
      </c>
      <c r="H10" s="24">
        <f t="shared" si="5"/>
        <v>3.3333333333333375E-2</v>
      </c>
    </row>
    <row r="11" spans="1:8" x14ac:dyDescent="0.45">
      <c r="A11" s="39">
        <v>44470</v>
      </c>
      <c r="B11" s="18">
        <v>300000</v>
      </c>
      <c r="C11" s="19">
        <f t="shared" si="0"/>
        <v>3000000</v>
      </c>
      <c r="D11" s="21">
        <f t="shared" si="1"/>
        <v>416666.66666666669</v>
      </c>
      <c r="E11" s="22">
        <f t="shared" si="2"/>
        <v>-116666.66666666669</v>
      </c>
      <c r="F11" s="22">
        <f t="shared" ref="F11:F13" si="6">-E11</f>
        <v>116666.66666666669</v>
      </c>
      <c r="G11" s="23">
        <f t="shared" si="3"/>
        <v>13611111111.111116</v>
      </c>
      <c r="H11" s="24">
        <f t="shared" si="5"/>
        <v>0.38888888888888895</v>
      </c>
    </row>
    <row r="12" spans="1:8" x14ac:dyDescent="0.45">
      <c r="A12" s="39">
        <v>44501</v>
      </c>
      <c r="B12" s="18">
        <v>230000</v>
      </c>
      <c r="C12" s="19">
        <f t="shared" si="0"/>
        <v>2300000</v>
      </c>
      <c r="D12" s="21">
        <f t="shared" si="1"/>
        <v>343333.33333333331</v>
      </c>
      <c r="E12" s="22">
        <f t="shared" si="2"/>
        <v>-113333.33333333331</v>
      </c>
      <c r="F12" s="22">
        <f t="shared" si="6"/>
        <v>113333.33333333331</v>
      </c>
      <c r="G12" s="23">
        <f t="shared" si="3"/>
        <v>12844444444.444441</v>
      </c>
      <c r="H12" s="24">
        <f t="shared" si="5"/>
        <v>0.49275362318840571</v>
      </c>
    </row>
    <row r="13" spans="1:8" x14ac:dyDescent="0.45">
      <c r="A13" s="39">
        <v>44531</v>
      </c>
      <c r="B13" s="18">
        <v>110000</v>
      </c>
      <c r="C13" s="19">
        <f t="shared" si="0"/>
        <v>1100000</v>
      </c>
      <c r="D13" s="21">
        <f t="shared" si="1"/>
        <v>213333.33333333334</v>
      </c>
      <c r="E13" s="22">
        <f t="shared" si="2"/>
        <v>-103333.33333333334</v>
      </c>
      <c r="F13" s="22">
        <f t="shared" si="6"/>
        <v>103333.33333333334</v>
      </c>
      <c r="G13" s="23">
        <f t="shared" si="3"/>
        <v>10677777777.777781</v>
      </c>
      <c r="H13" s="24">
        <f t="shared" si="5"/>
        <v>0.93939393939393945</v>
      </c>
    </row>
    <row r="14" spans="1:8" x14ac:dyDescent="0.45">
      <c r="A14" s="12"/>
      <c r="B14" s="18"/>
      <c r="C14" s="12"/>
      <c r="D14" s="12"/>
      <c r="E14" s="29" t="s">
        <v>6</v>
      </c>
      <c r="F14" s="25">
        <f>SUM(F$4:F$13)</f>
        <v>883333.3333333336</v>
      </c>
      <c r="G14" s="26">
        <f>SUM(G$4:G$13)</f>
        <v>90188888888.888901</v>
      </c>
      <c r="H14" s="27">
        <f>SUM(H$4:H$13)</f>
        <v>3.1164068218416046</v>
      </c>
    </row>
    <row r="15" spans="1:8" x14ac:dyDescent="0.45">
      <c r="A15" s="12"/>
      <c r="B15" s="18"/>
      <c r="C15" s="12"/>
      <c r="D15" s="12"/>
      <c r="E15" s="30" t="s">
        <v>8</v>
      </c>
      <c r="F15" s="25">
        <f>F$14/10</f>
        <v>88333.333333333358</v>
      </c>
      <c r="G15" s="26">
        <f t="shared" ref="G15" si="7">G$14/10</f>
        <v>9018888888.8888893</v>
      </c>
      <c r="H15" s="27">
        <f>H$14/10</f>
        <v>0.31164068218416047</v>
      </c>
    </row>
    <row r="16" spans="1:8" ht="15.75" x14ac:dyDescent="0.45">
      <c r="A16" s="12"/>
      <c r="B16" s="18"/>
      <c r="C16" s="12"/>
      <c r="D16" s="12"/>
      <c r="E16" s="12"/>
      <c r="F16" s="28" t="s">
        <v>7</v>
      </c>
      <c r="G16" s="28" t="s">
        <v>10</v>
      </c>
      <c r="H16" s="28" t="s">
        <v>12</v>
      </c>
    </row>
    <row r="17" spans="1:11" x14ac:dyDescent="0.45">
      <c r="A17" s="31" t="s">
        <v>13</v>
      </c>
      <c r="B17" s="32">
        <v>10</v>
      </c>
      <c r="C17" s="12"/>
      <c r="D17" s="12"/>
      <c r="E17" s="12"/>
      <c r="F17" s="12"/>
      <c r="G17" s="12"/>
      <c r="H17" s="12"/>
    </row>
    <row r="19" spans="1:11" x14ac:dyDescent="0.45">
      <c r="C19" s="1"/>
    </row>
    <row r="20" spans="1:11" x14ac:dyDescent="0.45">
      <c r="K20" s="2"/>
    </row>
    <row r="21" spans="1:11" x14ac:dyDescent="0.45">
      <c r="E21" s="4"/>
    </row>
    <row r="23" spans="1:11" x14ac:dyDescent="0.45">
      <c r="E23" s="4"/>
    </row>
    <row r="24" spans="1:11" x14ac:dyDescent="0.45">
      <c r="D24" s="62"/>
      <c r="E24" s="4"/>
    </row>
    <row r="25" spans="1:11" x14ac:dyDescent="0.45">
      <c r="E25" s="4"/>
    </row>
    <row r="26" spans="1:11" x14ac:dyDescent="0.45">
      <c r="E26" s="4"/>
      <c r="G26" s="3"/>
    </row>
    <row r="27" spans="1:11" x14ac:dyDescent="0.45">
      <c r="E27" s="4"/>
    </row>
    <row r="28" spans="1:11" x14ac:dyDescent="0.45">
      <c r="E28" s="4"/>
    </row>
    <row r="29" spans="1:11" x14ac:dyDescent="0.45">
      <c r="E29" s="4"/>
    </row>
    <row r="30" spans="1:11" x14ac:dyDescent="0.45">
      <c r="E30" s="4"/>
    </row>
    <row r="31" spans="1:11" x14ac:dyDescent="0.45">
      <c r="E31" s="4"/>
    </row>
    <row r="32" spans="1:11" x14ac:dyDescent="0.45">
      <c r="E32" s="4"/>
    </row>
  </sheetData>
  <phoneticPr fontId="1" type="noConversion"/>
  <pageMargins left="0.7" right="0.7" top="0.75" bottom="0.75" header="0.3" footer="0.3"/>
  <pageSetup paperSize="9" orientation="portrait" r:id="rId1"/>
  <ignoredErrors>
    <ignoredError sqref="D5:D13" formulaRange="1"/>
    <ignoredError sqref="F7 F10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C8B7-3B74-4DD6-AC2B-9482A2DF5305}">
  <dimension ref="A1:I29"/>
  <sheetViews>
    <sheetView zoomScaleNormal="100" workbookViewId="0">
      <selection activeCell="F31" sqref="F31"/>
    </sheetView>
  </sheetViews>
  <sheetFormatPr defaultRowHeight="14.25" x14ac:dyDescent="0.45"/>
  <cols>
    <col min="1" max="1" width="16.265625" bestFit="1" customWidth="1"/>
    <col min="2" max="2" width="12.33203125" bestFit="1" customWidth="1"/>
    <col min="3" max="3" width="17.3984375" bestFit="1" customWidth="1"/>
    <col min="4" max="5" width="18.06640625" customWidth="1"/>
    <col min="6" max="6" width="30.19921875" bestFit="1" customWidth="1"/>
  </cols>
  <sheetData>
    <row r="1" spans="1:9" ht="28.5" customHeight="1" x14ac:dyDescent="0.45">
      <c r="A1" s="6" t="s">
        <v>0</v>
      </c>
      <c r="B1" s="7" t="s">
        <v>3</v>
      </c>
      <c r="C1" s="6" t="s">
        <v>18</v>
      </c>
      <c r="D1" s="9" t="s">
        <v>19</v>
      </c>
      <c r="E1" s="9" t="s">
        <v>20</v>
      </c>
      <c r="F1" s="9" t="s">
        <v>21</v>
      </c>
      <c r="G1" s="14"/>
      <c r="H1" s="14"/>
      <c r="I1" s="14"/>
    </row>
    <row r="2" spans="1:9" x14ac:dyDescent="0.45">
      <c r="A2" s="39">
        <v>44197</v>
      </c>
      <c r="B2" s="12">
        <v>100000</v>
      </c>
      <c r="C2" s="12"/>
      <c r="D2" s="12"/>
      <c r="E2" s="12"/>
      <c r="F2" s="12"/>
      <c r="G2" s="13"/>
      <c r="H2" s="13"/>
      <c r="I2" s="13"/>
    </row>
    <row r="3" spans="1:9" x14ac:dyDescent="0.45">
      <c r="A3" s="39">
        <v>44228</v>
      </c>
      <c r="B3" s="12">
        <v>150000</v>
      </c>
      <c r="C3" s="12"/>
      <c r="D3" s="12"/>
      <c r="E3" s="12"/>
      <c r="F3" s="12"/>
      <c r="G3" s="13"/>
      <c r="H3" s="13"/>
      <c r="I3" s="13"/>
    </row>
    <row r="4" spans="1:9" x14ac:dyDescent="0.45">
      <c r="A4" s="39">
        <v>44256</v>
      </c>
      <c r="B4" s="12">
        <v>300000</v>
      </c>
      <c r="C4" s="12"/>
      <c r="D4" s="12"/>
      <c r="E4" s="12"/>
      <c r="F4" s="12"/>
      <c r="G4" s="13"/>
      <c r="H4" s="13"/>
      <c r="I4" s="13"/>
    </row>
    <row r="5" spans="1:9" x14ac:dyDescent="0.45">
      <c r="A5" s="39">
        <v>44287</v>
      </c>
      <c r="B5" s="12">
        <v>400000</v>
      </c>
      <c r="C5" s="12"/>
      <c r="D5" s="12"/>
      <c r="E5" s="12"/>
      <c r="F5" s="12"/>
      <c r="G5" s="13"/>
      <c r="H5" s="13"/>
      <c r="I5" s="13"/>
    </row>
    <row r="6" spans="1:9" x14ac:dyDescent="0.45">
      <c r="A6" s="39">
        <v>44317</v>
      </c>
      <c r="B6" s="12">
        <v>500000</v>
      </c>
      <c r="C6" s="12"/>
      <c r="D6" s="12"/>
      <c r="E6" s="12"/>
      <c r="F6" s="12"/>
      <c r="G6" s="13"/>
      <c r="H6" s="13"/>
      <c r="I6" s="13"/>
    </row>
    <row r="7" spans="1:9" x14ac:dyDescent="0.45">
      <c r="A7" s="39">
        <v>44348</v>
      </c>
      <c r="B7" s="12">
        <v>600000</v>
      </c>
      <c r="C7" s="12"/>
      <c r="D7" s="12"/>
      <c r="E7" s="12"/>
      <c r="F7" s="12"/>
      <c r="G7" s="13"/>
      <c r="H7" s="13"/>
      <c r="I7" s="13"/>
    </row>
    <row r="8" spans="1:9" x14ac:dyDescent="0.45">
      <c r="A8" s="39">
        <v>44378</v>
      </c>
      <c r="B8" s="12">
        <v>500000</v>
      </c>
      <c r="C8" s="12"/>
      <c r="D8" s="12"/>
      <c r="E8" s="12"/>
      <c r="F8" s="12"/>
      <c r="G8" s="13"/>
      <c r="H8" s="13"/>
      <c r="I8" s="13"/>
    </row>
    <row r="9" spans="1:9" x14ac:dyDescent="0.45">
      <c r="A9" s="39">
        <v>44409</v>
      </c>
      <c r="B9" s="12">
        <v>450000</v>
      </c>
      <c r="C9" s="12"/>
      <c r="D9" s="12"/>
      <c r="E9" s="12"/>
      <c r="F9" s="12"/>
      <c r="G9" s="13"/>
      <c r="H9" s="13"/>
      <c r="I9" s="13"/>
    </row>
    <row r="10" spans="1:9" x14ac:dyDescent="0.45">
      <c r="A10" s="39">
        <v>44440</v>
      </c>
      <c r="B10" s="12">
        <v>500000</v>
      </c>
      <c r="C10" s="12"/>
      <c r="D10" s="12"/>
      <c r="E10" s="12"/>
      <c r="F10" s="12"/>
      <c r="G10" s="13"/>
      <c r="H10" s="13"/>
      <c r="I10" s="13"/>
    </row>
    <row r="11" spans="1:9" x14ac:dyDescent="0.45">
      <c r="A11" s="39">
        <v>44470</v>
      </c>
      <c r="B11" s="12">
        <v>300000</v>
      </c>
      <c r="C11" s="12"/>
      <c r="D11" s="12"/>
      <c r="E11" s="12"/>
      <c r="F11" s="12"/>
      <c r="G11" s="13"/>
      <c r="H11" s="13"/>
      <c r="I11" s="13"/>
    </row>
    <row r="12" spans="1:9" x14ac:dyDescent="0.45">
      <c r="A12" s="39">
        <v>44501</v>
      </c>
      <c r="B12" s="12">
        <v>230000</v>
      </c>
      <c r="C12" s="12"/>
      <c r="D12" s="12"/>
      <c r="E12" s="12"/>
      <c r="F12" s="12"/>
      <c r="G12" s="13"/>
      <c r="H12" s="13"/>
      <c r="I12" s="13"/>
    </row>
    <row r="13" spans="1:9" x14ac:dyDescent="0.45">
      <c r="A13" s="39">
        <v>44531</v>
      </c>
      <c r="B13" s="12">
        <v>110000</v>
      </c>
      <c r="C13" s="12"/>
      <c r="D13" s="12"/>
      <c r="E13" s="12"/>
      <c r="F13" s="12"/>
      <c r="G13" s="13"/>
      <c r="H13" s="13"/>
      <c r="I13" s="13"/>
    </row>
    <row r="14" spans="1:9" x14ac:dyDescent="0.45">
      <c r="A14" s="39">
        <v>44562</v>
      </c>
      <c r="B14" s="40"/>
      <c r="C14" s="15">
        <f>FORECAST(A14,$B$2:$B$13,$A$2:$A$13)</f>
        <v>368400.41260173358</v>
      </c>
      <c r="D14" s="15" cm="1">
        <f t="array" ref="D14">TREND($B$2:$B$13,$A$2:$A$13,A14)</f>
        <v>368400.41260173358</v>
      </c>
      <c r="E14" s="15">
        <f>$B$28*A14+$B$29</f>
        <v>368400.41260173358</v>
      </c>
      <c r="F14" s="15">
        <f>-776.17*A14+34755818.09</f>
        <v>168130.55000000447</v>
      </c>
      <c r="G14" s="13"/>
      <c r="H14" s="13"/>
      <c r="I14" s="13"/>
    </row>
    <row r="15" spans="1:9" x14ac:dyDescent="0.45">
      <c r="A15" s="39">
        <v>44593</v>
      </c>
      <c r="B15" s="12"/>
      <c r="C15" s="15">
        <f>FORECAST(A15,$B$2:$B$13,$A$2:$A$13)</f>
        <v>372054.88509872928</v>
      </c>
      <c r="D15" s="15" cm="1">
        <f t="array" ref="D15">TREND($B$2:$B$13,$A$2:$A$13,A15)</f>
        <v>372054.88509873021</v>
      </c>
      <c r="E15" s="15">
        <f t="shared" ref="E15:E25" si="0">$B$28*A15+$B$29</f>
        <v>372054.88509872928</v>
      </c>
      <c r="F15" s="15">
        <f t="shared" ref="F15:F25" si="1">-776.17*A15+34755818.09</f>
        <v>144069.28000000864</v>
      </c>
      <c r="G15" s="13"/>
      <c r="H15" s="13"/>
      <c r="I15" s="13"/>
    </row>
    <row r="16" spans="1:9" x14ac:dyDescent="0.45">
      <c r="A16" s="39">
        <v>44621</v>
      </c>
      <c r="B16" s="12"/>
      <c r="C16" s="15">
        <f t="shared" ref="C16:C20" si="2">FORECAST(A16,$B$2:$B$13,$A$2:$A$13)</f>
        <v>375355.69896698371</v>
      </c>
      <c r="D16" s="15" cm="1">
        <f t="array" ref="D16">TREND($B$2:$B$13,$A$2:$A$13,A16)</f>
        <v>375355.69896698464</v>
      </c>
      <c r="E16" s="15">
        <f t="shared" si="0"/>
        <v>375355.69896698371</v>
      </c>
      <c r="F16" s="15">
        <f t="shared" si="1"/>
        <v>122336.52000000328</v>
      </c>
      <c r="G16" s="13"/>
      <c r="H16" s="13"/>
      <c r="I16" s="13"/>
    </row>
    <row r="17" spans="1:9" x14ac:dyDescent="0.45">
      <c r="A17" s="39">
        <v>44652</v>
      </c>
      <c r="B17" s="12"/>
      <c r="C17" s="15">
        <f t="shared" si="2"/>
        <v>379010.17146398034</v>
      </c>
      <c r="D17" s="15" cm="1">
        <f t="array" ref="D17">TREND($B$2:$B$13,$A$2:$A$13,A17)</f>
        <v>379010.17146398127</v>
      </c>
      <c r="E17" s="15">
        <f t="shared" si="0"/>
        <v>379010.17146398034</v>
      </c>
      <c r="F17" s="15">
        <f t="shared" si="1"/>
        <v>98275.250000007451</v>
      </c>
      <c r="G17" s="13"/>
      <c r="H17" s="13"/>
      <c r="I17" s="13"/>
    </row>
    <row r="18" spans="1:9" x14ac:dyDescent="0.45">
      <c r="A18" s="39">
        <v>44682</v>
      </c>
      <c r="B18" s="12"/>
      <c r="C18" s="15">
        <f t="shared" si="2"/>
        <v>382546.75775139593</v>
      </c>
      <c r="D18" s="15" cm="1">
        <f t="array" ref="D18">TREND($B$2:$B$13,$A$2:$A$13,A18)</f>
        <v>382546.75775139686</v>
      </c>
      <c r="E18" s="15">
        <f t="shared" si="0"/>
        <v>382546.75775139593</v>
      </c>
      <c r="F18" s="15">
        <f t="shared" si="1"/>
        <v>74990.15000000596</v>
      </c>
      <c r="G18" s="13"/>
      <c r="H18" s="13"/>
      <c r="I18" s="13"/>
    </row>
    <row r="19" spans="1:9" x14ac:dyDescent="0.45">
      <c r="A19" s="39">
        <v>44713</v>
      </c>
      <c r="B19" s="12"/>
      <c r="C19" s="15">
        <f t="shared" si="2"/>
        <v>386201.23024839256</v>
      </c>
      <c r="D19" s="15" cm="1">
        <f t="array" ref="D19">TREND($B$2:$B$13,$A$2:$A$13,A19)</f>
        <v>386201.23024839256</v>
      </c>
      <c r="E19" s="15">
        <f t="shared" si="0"/>
        <v>386201.23024839256</v>
      </c>
      <c r="F19" s="15">
        <f t="shared" si="1"/>
        <v>50928.880000002682</v>
      </c>
      <c r="G19" s="13"/>
      <c r="H19" s="13"/>
      <c r="I19" s="13"/>
    </row>
    <row r="20" spans="1:9" x14ac:dyDescent="0.45">
      <c r="A20" s="39">
        <v>44743</v>
      </c>
      <c r="B20" s="12"/>
      <c r="C20" s="15">
        <f t="shared" si="2"/>
        <v>389737.81653580815</v>
      </c>
      <c r="D20" s="15" cm="1">
        <f t="array" ref="D20">TREND($B$2:$B$13,$A$2:$A$13,A20)</f>
        <v>389737.81653580815</v>
      </c>
      <c r="E20" s="15">
        <f t="shared" si="0"/>
        <v>389737.81653580815</v>
      </c>
      <c r="F20" s="15">
        <f t="shared" si="1"/>
        <v>27643.780000008643</v>
      </c>
      <c r="G20" s="13"/>
      <c r="H20" s="13"/>
      <c r="I20" s="13"/>
    </row>
    <row r="21" spans="1:9" x14ac:dyDescent="0.45">
      <c r="A21" s="39">
        <v>44774</v>
      </c>
      <c r="B21" s="12"/>
      <c r="C21" s="15">
        <f>FORECAST(A21,$B$2:$B$13,$A$2:$A$13)</f>
        <v>393392.28903280385</v>
      </c>
      <c r="D21" s="15" cm="1">
        <f t="array" ref="D21">TREND($B$2:$B$13,$A$2:$A$13,A21)</f>
        <v>393392.28903280478</v>
      </c>
      <c r="E21" s="15">
        <f t="shared" si="0"/>
        <v>393392.28903280385</v>
      </c>
      <c r="F21" s="15">
        <f t="shared" si="1"/>
        <v>3582.5100000053644</v>
      </c>
      <c r="G21" s="13"/>
      <c r="H21" s="13"/>
      <c r="I21" s="13"/>
    </row>
    <row r="22" spans="1:9" x14ac:dyDescent="0.45">
      <c r="A22" s="39">
        <v>44805</v>
      </c>
      <c r="B22" s="12"/>
      <c r="C22" s="15">
        <f t="shared" ref="C22:C25" si="3">FORECAST(A22,$B$2:$B$13,$A$2:$A$13)</f>
        <v>397046.76152980048</v>
      </c>
      <c r="D22" s="15" cm="1">
        <f t="array" ref="D22">TREND($B$2:$B$13,$A$2:$A$13,A22)</f>
        <v>397046.76152980048</v>
      </c>
      <c r="E22" s="15">
        <f t="shared" si="0"/>
        <v>397046.76152980048</v>
      </c>
      <c r="F22" s="15">
        <f t="shared" si="1"/>
        <v>-20478.759999997914</v>
      </c>
      <c r="G22" s="13"/>
      <c r="H22" s="13"/>
      <c r="I22" s="13"/>
    </row>
    <row r="23" spans="1:9" x14ac:dyDescent="0.45">
      <c r="A23" s="39">
        <v>44835</v>
      </c>
      <c r="B23" s="41"/>
      <c r="C23" s="15">
        <f t="shared" si="3"/>
        <v>400583.34781721607</v>
      </c>
      <c r="D23" s="15" cm="1">
        <f t="array" ref="D23">TREND($B$2:$B$13,$A$2:$A$13,A23)</f>
        <v>400583.34781721607</v>
      </c>
      <c r="E23" s="15">
        <f t="shared" si="0"/>
        <v>400583.34781721607</v>
      </c>
      <c r="F23" s="15">
        <f t="shared" si="1"/>
        <v>-43763.859999991953</v>
      </c>
      <c r="G23" s="13"/>
      <c r="H23" s="13"/>
      <c r="I23" s="13"/>
    </row>
    <row r="24" spans="1:9" x14ac:dyDescent="0.45">
      <c r="A24" s="39">
        <v>44866</v>
      </c>
      <c r="B24" s="41"/>
      <c r="C24" s="15">
        <f t="shared" si="3"/>
        <v>404237.82031421177</v>
      </c>
      <c r="D24" s="15" cm="1">
        <f t="array" ref="D24">TREND($B$2:$B$13,$A$2:$A$13,A24)</f>
        <v>404237.8203142127</v>
      </c>
      <c r="E24" s="15">
        <f t="shared" si="0"/>
        <v>404237.82031421177</v>
      </c>
      <c r="F24" s="15">
        <f t="shared" si="1"/>
        <v>-67825.129999995232</v>
      </c>
      <c r="G24" s="10"/>
      <c r="H24" s="10"/>
      <c r="I24" s="10"/>
    </row>
    <row r="25" spans="1:9" x14ac:dyDescent="0.45">
      <c r="A25" s="39">
        <v>44896</v>
      </c>
      <c r="B25" s="41"/>
      <c r="C25" s="15">
        <f t="shared" si="3"/>
        <v>407774.40660162736</v>
      </c>
      <c r="D25" s="15" cm="1">
        <f t="array" ref="D25">TREND($B$2:$B$13,$A$2:$A$13,A25)</f>
        <v>407774.40660162829</v>
      </c>
      <c r="E25" s="15">
        <f t="shared" si="0"/>
        <v>407774.40660162736</v>
      </c>
      <c r="F25" s="15">
        <f t="shared" si="1"/>
        <v>-91110.229999996722</v>
      </c>
      <c r="G25" s="10"/>
      <c r="H25" s="10"/>
      <c r="I25" s="10"/>
    </row>
    <row r="26" spans="1:9" x14ac:dyDescent="0.45">
      <c r="A26" s="20"/>
      <c r="B26" s="20"/>
      <c r="C26" s="20"/>
      <c r="D26" s="20"/>
      <c r="E26" s="20"/>
      <c r="F26" s="20"/>
    </row>
    <row r="27" spans="1:9" ht="15.75" x14ac:dyDescent="0.5">
      <c r="A27" s="17" t="s">
        <v>16</v>
      </c>
      <c r="B27" s="17" t="s">
        <v>17</v>
      </c>
      <c r="C27" s="16"/>
      <c r="D27" s="16"/>
      <c r="E27" s="16"/>
      <c r="F27" s="16"/>
    </row>
    <row r="28" spans="1:9" ht="15.75" x14ac:dyDescent="0.5">
      <c r="A28" s="17" t="s">
        <v>14</v>
      </c>
      <c r="B28" s="17">
        <f>SLOPE($B$2:$B$13,$A$2:$A$13)</f>
        <v>117.88620958052157</v>
      </c>
      <c r="C28" s="16"/>
      <c r="D28" s="16"/>
      <c r="E28" s="16"/>
      <c r="F28" s="16"/>
    </row>
    <row r="29" spans="1:9" ht="15.75" x14ac:dyDescent="0.5">
      <c r="A29" s="17" t="s">
        <v>15</v>
      </c>
      <c r="B29" s="17">
        <f>INTERCEPT($B$2:$B$13,$A$2:$A$13)</f>
        <v>-4884844.8587254686</v>
      </c>
      <c r="C29" s="16"/>
      <c r="D29" s="16"/>
      <c r="E29" s="16"/>
      <c r="F29" s="1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5626-066B-4958-9B87-229D18D9C03E}">
  <dimension ref="A1:E25"/>
  <sheetViews>
    <sheetView workbookViewId="0">
      <selection activeCell="C15" sqref="C15"/>
    </sheetView>
  </sheetViews>
  <sheetFormatPr defaultRowHeight="14.25" x14ac:dyDescent="0.45"/>
  <cols>
    <col min="3" max="3" width="14.53125" bestFit="1" customWidth="1"/>
    <col min="4" max="4" width="10.3984375" bestFit="1" customWidth="1"/>
  </cols>
  <sheetData>
    <row r="1" spans="1:5" ht="15.75" x14ac:dyDescent="0.45">
      <c r="A1" s="6" t="s">
        <v>0</v>
      </c>
      <c r="B1" s="7" t="s">
        <v>3</v>
      </c>
      <c r="C1" s="7" t="s">
        <v>23</v>
      </c>
      <c r="D1" s="7" t="s">
        <v>22</v>
      </c>
      <c r="E1" s="7"/>
    </row>
    <row r="2" spans="1:5" x14ac:dyDescent="0.45">
      <c r="A2" s="33">
        <v>44197</v>
      </c>
      <c r="B2" s="34">
        <v>100000</v>
      </c>
      <c r="C2" s="34"/>
      <c r="D2" s="36">
        <f>B2*90%</f>
        <v>90000</v>
      </c>
      <c r="E2" s="35"/>
    </row>
    <row r="3" spans="1:5" x14ac:dyDescent="0.45">
      <c r="A3" s="33">
        <v>44228</v>
      </c>
      <c r="B3" s="34">
        <v>150000</v>
      </c>
      <c r="C3" s="34"/>
      <c r="D3" s="36">
        <f>($B3*90%)+(B2-D2)</f>
        <v>145000</v>
      </c>
      <c r="E3" s="35"/>
    </row>
    <row r="4" spans="1:5" x14ac:dyDescent="0.45">
      <c r="A4" s="33">
        <v>44256</v>
      </c>
      <c r="B4" s="34">
        <v>300000</v>
      </c>
      <c r="C4" s="34"/>
      <c r="D4" s="36">
        <f t="shared" ref="D4:D13" si="0">($B4*90%)+(B3-D3)</f>
        <v>275000</v>
      </c>
      <c r="E4" s="35"/>
    </row>
    <row r="5" spans="1:5" x14ac:dyDescent="0.45">
      <c r="A5" s="33">
        <v>44287</v>
      </c>
      <c r="B5" s="34">
        <v>400000</v>
      </c>
      <c r="C5" s="34"/>
      <c r="D5" s="36">
        <f t="shared" si="0"/>
        <v>385000</v>
      </c>
      <c r="E5" s="35"/>
    </row>
    <row r="6" spans="1:5" x14ac:dyDescent="0.45">
      <c r="A6" s="33">
        <v>44317</v>
      </c>
      <c r="B6" s="34">
        <v>500000</v>
      </c>
      <c r="C6" s="34"/>
      <c r="D6" s="36">
        <f t="shared" si="0"/>
        <v>465000</v>
      </c>
      <c r="E6" s="35"/>
    </row>
    <row r="7" spans="1:5" x14ac:dyDescent="0.45">
      <c r="A7" s="33">
        <v>44348</v>
      </c>
      <c r="B7" s="34">
        <v>600000</v>
      </c>
      <c r="C7" s="34"/>
      <c r="D7" s="36">
        <f t="shared" si="0"/>
        <v>575000</v>
      </c>
      <c r="E7" s="35"/>
    </row>
    <row r="8" spans="1:5" x14ac:dyDescent="0.45">
      <c r="A8" s="33">
        <v>44378</v>
      </c>
      <c r="B8" s="34">
        <v>500000</v>
      </c>
      <c r="C8" s="34"/>
      <c r="D8" s="36">
        <f t="shared" si="0"/>
        <v>475000</v>
      </c>
      <c r="E8" s="35"/>
    </row>
    <row r="9" spans="1:5" x14ac:dyDescent="0.45">
      <c r="A9" s="33">
        <v>44409</v>
      </c>
      <c r="B9" s="34">
        <v>450000</v>
      </c>
      <c r="C9" s="34"/>
      <c r="D9" s="36">
        <f t="shared" si="0"/>
        <v>430000</v>
      </c>
      <c r="E9" s="35"/>
    </row>
    <row r="10" spans="1:5" x14ac:dyDescent="0.45">
      <c r="A10" s="33">
        <v>44440</v>
      </c>
      <c r="B10" s="34">
        <v>500000</v>
      </c>
      <c r="C10" s="34"/>
      <c r="D10" s="36">
        <f t="shared" si="0"/>
        <v>470000</v>
      </c>
      <c r="E10" s="35"/>
    </row>
    <row r="11" spans="1:5" x14ac:dyDescent="0.45">
      <c r="A11" s="33">
        <v>44470</v>
      </c>
      <c r="B11" s="34">
        <v>300000</v>
      </c>
      <c r="C11" s="34"/>
      <c r="D11" s="36">
        <f t="shared" si="0"/>
        <v>300000</v>
      </c>
      <c r="E11" s="35"/>
    </row>
    <row r="12" spans="1:5" x14ac:dyDescent="0.45">
      <c r="A12" s="33">
        <v>44501</v>
      </c>
      <c r="B12" s="34">
        <v>230000</v>
      </c>
      <c r="C12" s="34"/>
      <c r="D12" s="36">
        <f t="shared" si="0"/>
        <v>207000</v>
      </c>
      <c r="E12" s="35"/>
    </row>
    <row r="13" spans="1:5" x14ac:dyDescent="0.45">
      <c r="A13" s="33">
        <v>44531</v>
      </c>
      <c r="B13" s="34">
        <v>110000</v>
      </c>
      <c r="C13" s="34"/>
      <c r="D13" s="36">
        <f t="shared" si="0"/>
        <v>122000</v>
      </c>
      <c r="E13" s="35"/>
    </row>
    <row r="14" spans="1:5" x14ac:dyDescent="0.45">
      <c r="A14" s="33">
        <v>44562</v>
      </c>
      <c r="B14" s="34"/>
      <c r="C14" s="15" cm="1">
        <f t="array" ref="C14">TREND($B$2:$B13,$A$2:$A13,A14)</f>
        <v>368400.41260173358</v>
      </c>
      <c r="D14" s="36">
        <f>($C14*90%)+(B13-D13)</f>
        <v>319560.37134156021</v>
      </c>
      <c r="E14" s="35"/>
    </row>
    <row r="15" spans="1:5" x14ac:dyDescent="0.45">
      <c r="A15" s="33">
        <v>44593</v>
      </c>
      <c r="B15" s="34"/>
      <c r="C15" s="15" cm="1">
        <f t="array" ref="C15">TREND($B$2:$B$13,$A$2:$A$13,A15)</f>
        <v>372054.88509873021</v>
      </c>
      <c r="D15" s="36">
        <f>($C15*90%)+(C14-D14)</f>
        <v>383689.4378490306</v>
      </c>
      <c r="E15" s="35"/>
    </row>
    <row r="16" spans="1:5" x14ac:dyDescent="0.45">
      <c r="A16" s="33">
        <v>44621</v>
      </c>
      <c r="B16" s="34"/>
      <c r="C16" s="15" cm="1">
        <f t="array" ref="C16">TREND($B$2:$B$13,$A$2:$A$13,A16)</f>
        <v>375355.69896698464</v>
      </c>
      <c r="D16" s="36">
        <f t="shared" ref="D16:D20" si="1">($C16*90%)+(C15-D15)</f>
        <v>326185.57631998579</v>
      </c>
      <c r="E16" s="35"/>
    </row>
    <row r="17" spans="1:5" x14ac:dyDescent="0.45">
      <c r="A17" s="33">
        <v>44652</v>
      </c>
      <c r="B17" s="34"/>
      <c r="C17" s="15" cm="1">
        <f t="array" ref="C17">TREND($B$2:$B$13,$A$2:$A$13,A17)</f>
        <v>379010.17146398127</v>
      </c>
      <c r="D17" s="36">
        <f t="shared" si="1"/>
        <v>390279.27696458198</v>
      </c>
      <c r="E17" s="35"/>
    </row>
    <row r="18" spans="1:5" x14ac:dyDescent="0.45">
      <c r="A18" s="33">
        <v>44682</v>
      </c>
      <c r="B18" s="34"/>
      <c r="C18" s="15" cm="1">
        <f t="array" ref="C18">TREND($B$2:$B$13,$A$2:$A$13,A18)</f>
        <v>382546.75775139686</v>
      </c>
      <c r="D18" s="36">
        <f t="shared" si="1"/>
        <v>333022.9764756565</v>
      </c>
      <c r="E18" s="35"/>
    </row>
    <row r="19" spans="1:5" x14ac:dyDescent="0.45">
      <c r="A19" s="33">
        <v>44713</v>
      </c>
      <c r="B19" s="34"/>
      <c r="C19" s="15" cm="1">
        <f t="array" ref="C19">TREND($B$2:$B$13,$A$2:$A$13,A19)</f>
        <v>386201.23024839256</v>
      </c>
      <c r="D19" s="36">
        <f t="shared" si="1"/>
        <v>397104.88849929365</v>
      </c>
      <c r="E19" s="35"/>
    </row>
    <row r="20" spans="1:5" x14ac:dyDescent="0.45">
      <c r="A20" s="33">
        <v>44743</v>
      </c>
      <c r="B20" s="34"/>
      <c r="C20" s="15" cm="1">
        <f t="array" ref="C20">TREND($B$2:$B$13,$A$2:$A$13,A20)</f>
        <v>389737.81653580815</v>
      </c>
      <c r="D20" s="36">
        <f t="shared" si="1"/>
        <v>339860.37663132627</v>
      </c>
      <c r="E20" s="35"/>
    </row>
    <row r="21" spans="1:5" x14ac:dyDescent="0.45">
      <c r="A21" s="33">
        <v>44774</v>
      </c>
      <c r="B21" s="34"/>
      <c r="C21" s="15" cm="1">
        <f t="array" ref="C21">TREND($B$2:$B$13,$A$2:$A$13,A21)</f>
        <v>393392.28903280478</v>
      </c>
      <c r="D21" s="36">
        <f>($C21*90%)+(C20-D20)</f>
        <v>403930.5000340062</v>
      </c>
      <c r="E21" s="35"/>
    </row>
    <row r="22" spans="1:5" x14ac:dyDescent="0.45">
      <c r="A22" s="33">
        <v>44805</v>
      </c>
      <c r="B22" s="34"/>
      <c r="C22" s="15" cm="1">
        <f t="array" ref="C22">TREND($B$2:$B$13,$A$2:$A$13,A22)</f>
        <v>397046.76152980048</v>
      </c>
      <c r="D22" s="36">
        <f t="shared" ref="D22:D25" si="2">($C22*90%)+(C21-D21)</f>
        <v>346803.87437561905</v>
      </c>
      <c r="E22" s="35"/>
    </row>
    <row r="23" spans="1:5" x14ac:dyDescent="0.45">
      <c r="A23" s="33">
        <v>44835</v>
      </c>
      <c r="B23" s="34"/>
      <c r="C23" s="15" cm="1">
        <f t="array" ref="C23">TREND($B$2:$B$13,$A$2:$A$13,A23)</f>
        <v>400583.34781721607</v>
      </c>
      <c r="D23" s="36">
        <f t="shared" si="2"/>
        <v>410767.90018967591</v>
      </c>
      <c r="E23" s="35"/>
    </row>
    <row r="24" spans="1:5" x14ac:dyDescent="0.45">
      <c r="A24" s="33">
        <v>44866</v>
      </c>
      <c r="B24" s="34"/>
      <c r="C24" s="15" cm="1">
        <f t="array" ref="C24">TREND($B$2:$B$13,$A$2:$A$13,A24)</f>
        <v>404237.8203142127</v>
      </c>
      <c r="D24" s="36">
        <f t="shared" si="2"/>
        <v>353629.4859103316</v>
      </c>
      <c r="E24" s="35"/>
    </row>
    <row r="25" spans="1:5" x14ac:dyDescent="0.45">
      <c r="A25" s="33">
        <v>44896</v>
      </c>
      <c r="B25" s="34"/>
      <c r="C25" s="15" cm="1">
        <f t="array" ref="C25">TREND($B$2:$B$13,$A$2:$A$13,A25)</f>
        <v>407774.40660162829</v>
      </c>
      <c r="D25" s="36">
        <f t="shared" si="2"/>
        <v>417605.30034534656</v>
      </c>
      <c r="E25" s="3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7A92-9B1D-4D7B-A77F-E13CE21D7CB6}">
  <dimension ref="A1:E21"/>
  <sheetViews>
    <sheetView workbookViewId="0">
      <selection activeCell="E1" sqref="E1"/>
    </sheetView>
  </sheetViews>
  <sheetFormatPr defaultRowHeight="14.25" x14ac:dyDescent="0.45"/>
  <cols>
    <col min="2" max="2" width="12.796875" bestFit="1" customWidth="1"/>
    <col min="3" max="3" width="11.73046875" bestFit="1" customWidth="1"/>
    <col min="4" max="4" width="11.265625" customWidth="1"/>
    <col min="5" max="5" width="10.59765625" customWidth="1"/>
  </cols>
  <sheetData>
    <row r="1" spans="1:5" ht="33.75" customHeight="1" x14ac:dyDescent="0.45">
      <c r="A1" s="6" t="s">
        <v>0</v>
      </c>
      <c r="B1" s="7" t="s">
        <v>3</v>
      </c>
      <c r="C1" s="11" t="s">
        <v>24</v>
      </c>
      <c r="D1" s="11" t="s">
        <v>25</v>
      </c>
      <c r="E1" s="11" t="s">
        <v>26</v>
      </c>
    </row>
    <row r="2" spans="1:5" x14ac:dyDescent="0.45">
      <c r="A2" s="33">
        <v>44197</v>
      </c>
      <c r="B2" s="34">
        <v>100000</v>
      </c>
      <c r="C2" s="37" t="e">
        <v>#N/A</v>
      </c>
      <c r="D2" s="37" t="e">
        <v>#N/A</v>
      </c>
      <c r="E2" s="38" t="e">
        <f>$C2-$D2</f>
        <v>#N/A</v>
      </c>
    </row>
    <row r="3" spans="1:5" x14ac:dyDescent="0.45">
      <c r="A3" s="33">
        <v>44228</v>
      </c>
      <c r="B3" s="34">
        <v>150000</v>
      </c>
      <c r="C3" s="37">
        <f>B2</f>
        <v>100000</v>
      </c>
      <c r="D3" s="37">
        <f>B2</f>
        <v>100000</v>
      </c>
      <c r="E3" s="38">
        <f t="shared" ref="E3:E13" si="0">$C3-$D3</f>
        <v>0</v>
      </c>
    </row>
    <row r="4" spans="1:5" x14ac:dyDescent="0.45">
      <c r="A4" s="33">
        <v>44256</v>
      </c>
      <c r="B4" s="34">
        <v>300000</v>
      </c>
      <c r="C4" s="37">
        <f t="shared" ref="C4:C13" si="1">0.1*B3+0.9*C3</f>
        <v>105000</v>
      </c>
      <c r="D4" s="37">
        <f t="shared" ref="D4:D13" si="2">0.5*B3+0.5*D3</f>
        <v>125000</v>
      </c>
      <c r="E4" s="38">
        <f t="shared" si="0"/>
        <v>-20000</v>
      </c>
    </row>
    <row r="5" spans="1:5" x14ac:dyDescent="0.45">
      <c r="A5" s="33">
        <v>44287</v>
      </c>
      <c r="B5" s="34">
        <v>400000</v>
      </c>
      <c r="C5" s="37">
        <f t="shared" si="1"/>
        <v>124500</v>
      </c>
      <c r="D5" s="37">
        <f t="shared" si="2"/>
        <v>212500</v>
      </c>
      <c r="E5" s="38">
        <f t="shared" si="0"/>
        <v>-88000</v>
      </c>
    </row>
    <row r="6" spans="1:5" x14ac:dyDescent="0.45">
      <c r="A6" s="33">
        <v>44317</v>
      </c>
      <c r="B6" s="34">
        <v>500000</v>
      </c>
      <c r="C6" s="37">
        <f t="shared" si="1"/>
        <v>152050</v>
      </c>
      <c r="D6" s="37">
        <f t="shared" si="2"/>
        <v>306250</v>
      </c>
      <c r="E6" s="38">
        <f t="shared" si="0"/>
        <v>-154200</v>
      </c>
    </row>
    <row r="7" spans="1:5" x14ac:dyDescent="0.45">
      <c r="A7" s="33">
        <v>44348</v>
      </c>
      <c r="B7" s="34">
        <v>600000</v>
      </c>
      <c r="C7" s="37">
        <f t="shared" si="1"/>
        <v>186845</v>
      </c>
      <c r="D7" s="37">
        <f>0.5*B6+0.5*D6</f>
        <v>403125</v>
      </c>
      <c r="E7" s="38">
        <f t="shared" si="0"/>
        <v>-216280</v>
      </c>
    </row>
    <row r="8" spans="1:5" x14ac:dyDescent="0.45">
      <c r="A8" s="33">
        <v>44378</v>
      </c>
      <c r="B8" s="34">
        <v>500000</v>
      </c>
      <c r="C8" s="37">
        <f t="shared" si="1"/>
        <v>228160.5</v>
      </c>
      <c r="D8" s="37">
        <f t="shared" si="2"/>
        <v>501562.5</v>
      </c>
      <c r="E8" s="38">
        <f t="shared" si="0"/>
        <v>-273402</v>
      </c>
    </row>
    <row r="9" spans="1:5" x14ac:dyDescent="0.45">
      <c r="A9" s="33">
        <v>44409</v>
      </c>
      <c r="B9" s="34">
        <v>450000</v>
      </c>
      <c r="C9" s="37">
        <f t="shared" si="1"/>
        <v>255344.45</v>
      </c>
      <c r="D9" s="37">
        <f t="shared" si="2"/>
        <v>500781.25</v>
      </c>
      <c r="E9" s="38">
        <f t="shared" si="0"/>
        <v>-245436.79999999999</v>
      </c>
    </row>
    <row r="10" spans="1:5" x14ac:dyDescent="0.45">
      <c r="A10" s="33">
        <v>44440</v>
      </c>
      <c r="B10" s="34">
        <v>500000</v>
      </c>
      <c r="C10" s="37">
        <f t="shared" si="1"/>
        <v>274810.005</v>
      </c>
      <c r="D10" s="37">
        <f t="shared" si="2"/>
        <v>475390.625</v>
      </c>
      <c r="E10" s="38">
        <f t="shared" si="0"/>
        <v>-200580.62</v>
      </c>
    </row>
    <row r="11" spans="1:5" x14ac:dyDescent="0.45">
      <c r="A11" s="33">
        <v>44470</v>
      </c>
      <c r="B11" s="34">
        <v>300000</v>
      </c>
      <c r="C11" s="37">
        <f t="shared" si="1"/>
        <v>297329.00450000004</v>
      </c>
      <c r="D11" s="37">
        <f t="shared" si="2"/>
        <v>487695.3125</v>
      </c>
      <c r="E11" s="38">
        <f t="shared" si="0"/>
        <v>-190366.30799999996</v>
      </c>
    </row>
    <row r="12" spans="1:5" x14ac:dyDescent="0.45">
      <c r="A12" s="33">
        <v>44501</v>
      </c>
      <c r="B12" s="34">
        <v>230000</v>
      </c>
      <c r="C12" s="37">
        <f t="shared" si="1"/>
        <v>297596.10405000002</v>
      </c>
      <c r="D12" s="37">
        <f t="shared" si="2"/>
        <v>393847.65625</v>
      </c>
      <c r="E12" s="38">
        <f t="shared" si="0"/>
        <v>-96251.552199999976</v>
      </c>
    </row>
    <row r="13" spans="1:5" x14ac:dyDescent="0.45">
      <c r="A13" s="33">
        <v>44531</v>
      </c>
      <c r="B13" s="34">
        <v>110000</v>
      </c>
      <c r="C13" s="37">
        <f t="shared" si="1"/>
        <v>290836.49364500004</v>
      </c>
      <c r="D13" s="37">
        <f t="shared" si="2"/>
        <v>311923.828125</v>
      </c>
      <c r="E13" s="38">
        <f t="shared" si="0"/>
        <v>-21087.334479999961</v>
      </c>
    </row>
    <row r="14" spans="1:5" x14ac:dyDescent="0.45">
      <c r="A14" s="33">
        <v>44562</v>
      </c>
      <c r="B14" s="34"/>
      <c r="C14" s="34"/>
      <c r="D14" s="35"/>
      <c r="E14" s="35"/>
    </row>
    <row r="15" spans="1:5" x14ac:dyDescent="0.45">
      <c r="A15" s="33">
        <v>44593</v>
      </c>
      <c r="B15" s="34"/>
      <c r="C15" s="34"/>
      <c r="D15" s="35"/>
      <c r="E15" s="35"/>
    </row>
    <row r="16" spans="1:5" x14ac:dyDescent="0.45">
      <c r="A16" s="33">
        <v>44621</v>
      </c>
      <c r="B16" s="34"/>
      <c r="C16" s="34"/>
      <c r="D16" s="35"/>
      <c r="E16" s="35"/>
    </row>
    <row r="17" spans="1:5" x14ac:dyDescent="0.45">
      <c r="A17" s="33">
        <v>44652</v>
      </c>
      <c r="B17" s="34"/>
      <c r="C17" s="34"/>
      <c r="D17" s="35"/>
      <c r="E17" s="35"/>
    </row>
    <row r="18" spans="1:5" x14ac:dyDescent="0.45">
      <c r="A18" s="33">
        <v>44682</v>
      </c>
      <c r="B18" s="34"/>
      <c r="C18" s="34"/>
      <c r="D18" s="35"/>
      <c r="E18" s="35"/>
    </row>
    <row r="19" spans="1:5" x14ac:dyDescent="0.45">
      <c r="A19" s="33">
        <v>44713</v>
      </c>
      <c r="B19" s="34"/>
      <c r="C19" s="34"/>
      <c r="D19" s="35"/>
      <c r="E19" s="35"/>
    </row>
    <row r="20" spans="1:5" x14ac:dyDescent="0.45">
      <c r="A20" s="33">
        <v>44743</v>
      </c>
      <c r="B20" s="34"/>
      <c r="C20" s="34"/>
      <c r="D20" s="35"/>
      <c r="E20" s="35"/>
    </row>
    <row r="21" spans="1:5" x14ac:dyDescent="0.45">
      <c r="A21" s="33">
        <v>44774</v>
      </c>
      <c r="B21" s="34"/>
      <c r="C21" s="34"/>
      <c r="D21" s="35"/>
      <c r="E21" s="3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Coca-Cola</vt:lpstr>
      <vt:lpstr>Moving Average</vt:lpstr>
      <vt:lpstr>Linear Regration </vt:lpstr>
      <vt:lpstr>Trends Analysis</vt:lpstr>
      <vt:lpstr>Exponential Smoothing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nani1</dc:creator>
  <cp:lastModifiedBy>anil ani</cp:lastModifiedBy>
  <dcterms:created xsi:type="dcterms:W3CDTF">2022-12-08T05:05:41Z</dcterms:created>
  <dcterms:modified xsi:type="dcterms:W3CDTF">2022-12-30T13:08:46Z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16519d0d-9a9c-4e14-9a25-78801e4ef3db</vt:lpwstr>
  </property>
</Properties>
</file>