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\6sem\sa\4lab\"/>
    </mc:Choice>
  </mc:AlternateContent>
  <xr:revisionPtr revIDLastSave="0" documentId="13_ncr:1_{ADAEF2F0-24AD-45B5-9872-C0839EE1FE22}" xr6:coauthVersionLast="47" xr6:coauthVersionMax="47" xr10:uidLastSave="{00000000-0000-0000-0000-000000000000}"/>
  <bookViews>
    <workbookView xWindow="-108" yWindow="-108" windowWidth="23256" windowHeight="12456" activeTab="1" xr2:uid="{B2775B5B-08B3-4588-8519-9947EE44BE4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2" l="1"/>
  <c r="Z13" i="2"/>
  <c r="Z21" i="2"/>
  <c r="Y21" i="2"/>
  <c r="AD21" i="2" s="1"/>
  <c r="AA20" i="2"/>
  <c r="Y20" i="2"/>
  <c r="AA19" i="2"/>
  <c r="Y15" i="2"/>
  <c r="Z15" i="2"/>
  <c r="Y14" i="2"/>
  <c r="AA14" i="2"/>
  <c r="AA13" i="2"/>
  <c r="AD20" i="2" l="1"/>
  <c r="AD19" i="2"/>
  <c r="AD15" i="2"/>
  <c r="AD14" i="2"/>
  <c r="AD13" i="2"/>
  <c r="O71" i="2"/>
  <c r="N71" i="2"/>
  <c r="P64" i="2"/>
  <c r="O64" i="2"/>
  <c r="N64" i="2"/>
  <c r="Q56" i="2"/>
  <c r="P56" i="2"/>
  <c r="O56" i="2"/>
  <c r="N56" i="2"/>
  <c r="N47" i="2"/>
  <c r="R47" i="2"/>
  <c r="Q47" i="2"/>
  <c r="P47" i="2"/>
  <c r="O47" i="2"/>
  <c r="N41" i="2"/>
  <c r="N42" i="2"/>
  <c r="N43" i="2"/>
  <c r="N44" i="2"/>
  <c r="P41" i="2"/>
  <c r="Q41" i="2"/>
  <c r="R41" i="2"/>
  <c r="O42" i="2"/>
  <c r="Q42" i="2"/>
  <c r="R42" i="2"/>
  <c r="O43" i="2"/>
  <c r="P43" i="2"/>
  <c r="R43" i="2"/>
  <c r="O44" i="2"/>
  <c r="P44" i="2"/>
  <c r="Q44" i="2"/>
  <c r="P40" i="2"/>
  <c r="Q40" i="2"/>
  <c r="R40" i="2"/>
  <c r="O40" i="2"/>
  <c r="G20" i="2"/>
  <c r="H20" i="2"/>
  <c r="F20" i="2"/>
  <c r="E17" i="2"/>
  <c r="G17" i="2"/>
  <c r="H17" i="2"/>
  <c r="F17" i="2"/>
  <c r="F14" i="2"/>
  <c r="G14" i="2"/>
  <c r="H14" i="2"/>
  <c r="G13" i="2"/>
  <c r="H13" i="2"/>
  <c r="F13" i="2"/>
  <c r="R32" i="1"/>
  <c r="S32" i="1"/>
  <c r="T32" i="1"/>
  <c r="Q32" i="1"/>
  <c r="T29" i="1"/>
  <c r="R29" i="1"/>
  <c r="S29" i="1"/>
  <c r="Q29" i="1"/>
  <c r="R28" i="1"/>
  <c r="S28" i="1"/>
  <c r="T28" i="1"/>
  <c r="Q28" i="1"/>
  <c r="R27" i="1"/>
  <c r="S27" i="1"/>
  <c r="T27" i="1"/>
  <c r="Q27" i="1"/>
  <c r="V21" i="1"/>
  <c r="V22" i="1"/>
  <c r="V20" i="1"/>
  <c r="S23" i="1"/>
  <c r="S21" i="1"/>
  <c r="S22" i="1"/>
  <c r="S20" i="1"/>
  <c r="P20" i="1"/>
  <c r="P21" i="1"/>
  <c r="P22" i="1"/>
  <c r="R15" i="1"/>
  <c r="S15" i="1"/>
  <c r="T15" i="1"/>
  <c r="Q15" i="1"/>
  <c r="R14" i="1"/>
  <c r="S14" i="1"/>
  <c r="T14" i="1"/>
  <c r="Q14" i="1"/>
  <c r="U9" i="1"/>
  <c r="U8" i="1"/>
  <c r="K8" i="1"/>
  <c r="F14" i="1"/>
  <c r="F19" i="1" s="1"/>
  <c r="G15" i="1"/>
  <c r="H15" i="1"/>
  <c r="I15" i="1"/>
  <c r="J15" i="1"/>
  <c r="F15" i="1"/>
  <c r="G14" i="1"/>
  <c r="G19" i="1" s="1"/>
  <c r="H14" i="1"/>
  <c r="H19" i="1" s="1"/>
  <c r="I14" i="1"/>
  <c r="I19" i="1" s="1"/>
  <c r="J14" i="1"/>
  <c r="J19" i="1" s="1"/>
  <c r="K9" i="1"/>
</calcChain>
</file>

<file path=xl/sharedStrings.xml><?xml version="1.0" encoding="utf-8"?>
<sst xmlns="http://schemas.openxmlformats.org/spreadsheetml/2006/main" count="270" uniqueCount="68">
  <si>
    <t>Площадка</t>
  </si>
  <si>
    <t>СТ1</t>
  </si>
  <si>
    <t>СТ2</t>
  </si>
  <si>
    <t>СТ3</t>
  </si>
  <si>
    <t>СТ4</t>
  </si>
  <si>
    <t>СТ6</t>
  </si>
  <si>
    <t>Производительность, изделий/ч</t>
  </si>
  <si>
    <t>Стоимость станка, тыс. ден.ед.</t>
  </si>
  <si>
    <t>Надежность</t>
  </si>
  <si>
    <t>достаточно высокая</t>
  </si>
  <si>
    <t>средняя</t>
  </si>
  <si>
    <t>очень высокая</t>
  </si>
  <si>
    <t>достаточно высокая (немного ниже, чем у СТ1 и СТ6)</t>
  </si>
  <si>
    <t>M</t>
  </si>
  <si>
    <t>N</t>
  </si>
  <si>
    <t>максимизировать</t>
  </si>
  <si>
    <t>минимизировать</t>
  </si>
  <si>
    <t xml:space="preserve">При этом оценке "отлично" соответствуют числовые оценки от 0,8 до 1; </t>
  </si>
  <si>
    <t xml:space="preserve">"хорошо" - от 0,63 до 0,8; </t>
  </si>
  <si>
    <t xml:space="preserve">"удовлетворительно" - от 0,37 до 0,63; "плохо" - от 0,2 до 0,37; </t>
  </si>
  <si>
    <t xml:space="preserve">"очень плохо" - от 0 до 0,2. </t>
  </si>
  <si>
    <t xml:space="preserve">	Pj</t>
  </si>
  <si>
    <t>веса</t>
  </si>
  <si>
    <t>P1</t>
  </si>
  <si>
    <t>P2</t>
  </si>
  <si>
    <t>P3</t>
  </si>
  <si>
    <t>R2</t>
  </si>
  <si>
    <t>R1</t>
  </si>
  <si>
    <t>R3</t>
  </si>
  <si>
    <t>разброс</t>
  </si>
  <si>
    <t>R</t>
  </si>
  <si>
    <t>W1</t>
  </si>
  <si>
    <t>W2</t>
  </si>
  <si>
    <t>W3</t>
  </si>
  <si>
    <t>E1</t>
  </si>
  <si>
    <t>E2</t>
  </si>
  <si>
    <t>E3</t>
  </si>
  <si>
    <t>E4</t>
  </si>
  <si>
    <t>ы</t>
  </si>
  <si>
    <t>Эксперты</t>
  </si>
  <si>
    <t>А1</t>
  </si>
  <si>
    <t>А2</t>
  </si>
  <si>
    <t>А3</t>
  </si>
  <si>
    <t>Альтернативы</t>
  </si>
  <si>
    <t>C1</t>
  </si>
  <si>
    <t>C2</t>
  </si>
  <si>
    <t>C3</t>
  </si>
  <si>
    <t>C</t>
  </si>
  <si>
    <t>V1</t>
  </si>
  <si>
    <t>V2</t>
  </si>
  <si>
    <t>V3</t>
  </si>
  <si>
    <t>К1</t>
  </si>
  <si>
    <t>К2</t>
  </si>
  <si>
    <t>К3</t>
  </si>
  <si>
    <t>—</t>
  </si>
  <si>
    <r>
      <t>P</t>
    </r>
    <r>
      <rPr>
        <vertAlign val="subscript"/>
        <sz val="18"/>
        <color rgb="FF000000"/>
        <rFont val="Times New Roman"/>
        <family val="1"/>
        <charset val="204"/>
      </rPr>
      <t>1</t>
    </r>
  </si>
  <si>
    <r>
      <t>P</t>
    </r>
    <r>
      <rPr>
        <vertAlign val="subscript"/>
        <sz val="18"/>
        <color rgb="FF000000"/>
        <rFont val="Times New Roman"/>
        <family val="1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</si>
  <si>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8"/>
        <color rgb="FF000000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</si>
  <si>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8"/>
        <color rgb="FF000000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</si>
  <si>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t>P6</t>
  </si>
  <si>
    <t>индексы согласия</t>
  </si>
  <si>
    <t>индексы несогласия</t>
  </si>
  <si>
    <t>С1</t>
  </si>
  <si>
    <t>С3</t>
  </si>
  <si>
    <t>С6</t>
  </si>
  <si>
    <t>D1</t>
  </si>
  <si>
    <t>D3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</si>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</sst>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vertAlign val="subscript"/>
      <sz val="1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/>
    </xf>
    <xf numFmtId="1" fontId="2" fillId="0" borderId="1" xfId="0" applyNumberFormat="1" applyFont="1" applyBorder="1"/>
    <xf numFmtId="1" fontId="2" fillId="0" borderId="0" xfId="0" applyNumberFormat="1" applyFont="1"/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/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4" fillId="0" borderId="1" xfId="0" applyFont="1" applyBorder="1"/>
    <xf numFmtId="0" fontId="2" fillId="0" borderId="2" xfId="0" applyFont="1" applyBorder="1"/>
    <xf numFmtId="0" fontId="6" fillId="0" borderId="1" xfId="0" applyFont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26F7-4631-485B-BC72-2C291C14ACF2}">
  <dimension ref="C2:X36"/>
  <sheetViews>
    <sheetView zoomScale="70" zoomScaleNormal="70" workbookViewId="0">
      <selection activeCell="J21" sqref="J21"/>
    </sheetView>
  </sheetViews>
  <sheetFormatPr defaultRowHeight="18" x14ac:dyDescent="0.35"/>
  <cols>
    <col min="1" max="2" width="8.88671875" style="3"/>
    <col min="3" max="4" width="8.88671875" style="3" customWidth="1"/>
    <col min="5" max="5" width="10.21875" style="3" customWidth="1"/>
    <col min="6" max="8" width="8.88671875" style="3"/>
    <col min="9" max="9" width="10.33203125" style="3" customWidth="1"/>
    <col min="10" max="10" width="8.88671875" style="3" customWidth="1"/>
    <col min="11" max="18" width="8.88671875" style="3"/>
    <col min="19" max="19" width="10.5546875" style="3" bestFit="1" customWidth="1"/>
    <col min="20" max="16384" width="8.88671875" style="3"/>
  </cols>
  <sheetData>
    <row r="2" spans="3:21" x14ac:dyDescent="0.35">
      <c r="G2" s="1" t="s">
        <v>17</v>
      </c>
      <c r="H2" s="2"/>
      <c r="Q2" s="4" t="s">
        <v>13</v>
      </c>
      <c r="R2" s="4">
        <v>3</v>
      </c>
    </row>
    <row r="3" spans="3:21" x14ac:dyDescent="0.35">
      <c r="D3" s="4" t="s">
        <v>13</v>
      </c>
      <c r="E3" s="4">
        <v>3</v>
      </c>
      <c r="G3" s="1" t="s">
        <v>18</v>
      </c>
      <c r="Q3" s="4" t="s">
        <v>14</v>
      </c>
      <c r="R3" s="4">
        <v>4</v>
      </c>
    </row>
    <row r="4" spans="3:21" x14ac:dyDescent="0.35">
      <c r="D4" s="4" t="s">
        <v>14</v>
      </c>
      <c r="E4" s="4">
        <v>5</v>
      </c>
      <c r="G4" s="1" t="s">
        <v>19</v>
      </c>
    </row>
    <row r="5" spans="3:21" x14ac:dyDescent="0.35">
      <c r="G5" s="1" t="s">
        <v>20</v>
      </c>
    </row>
    <row r="7" spans="3:21" x14ac:dyDescent="0.35">
      <c r="D7" s="20" t="s">
        <v>0</v>
      </c>
      <c r="E7" s="20"/>
      <c r="F7" s="5" t="s">
        <v>1</v>
      </c>
      <c r="G7" s="5" t="s">
        <v>2</v>
      </c>
      <c r="H7" s="5" t="s">
        <v>3</v>
      </c>
      <c r="I7" s="5" t="s">
        <v>4</v>
      </c>
      <c r="J7" s="5" t="s">
        <v>5</v>
      </c>
      <c r="M7" s="14"/>
      <c r="O7" s="20" t="s">
        <v>0</v>
      </c>
      <c r="P7" s="20"/>
      <c r="Q7" s="5" t="s">
        <v>1</v>
      </c>
      <c r="R7" s="5" t="s">
        <v>2</v>
      </c>
      <c r="S7" s="5" t="s">
        <v>3</v>
      </c>
      <c r="T7" s="5" t="s">
        <v>5</v>
      </c>
    </row>
    <row r="8" spans="3:21" x14ac:dyDescent="0.35">
      <c r="C8" s="6" t="s">
        <v>15</v>
      </c>
      <c r="D8" s="20" t="s">
        <v>6</v>
      </c>
      <c r="E8" s="20"/>
      <c r="F8" s="7">
        <v>25</v>
      </c>
      <c r="G8" s="7">
        <v>25</v>
      </c>
      <c r="H8" s="7">
        <v>30</v>
      </c>
      <c r="I8" s="7">
        <v>15</v>
      </c>
      <c r="J8" s="7">
        <v>35</v>
      </c>
      <c r="K8" s="8">
        <f>MAX(F8:J8)</f>
        <v>35</v>
      </c>
      <c r="M8" s="14"/>
      <c r="O8" s="20" t="s">
        <v>6</v>
      </c>
      <c r="P8" s="20"/>
      <c r="Q8" s="7">
        <v>25</v>
      </c>
      <c r="R8" s="7">
        <v>25</v>
      </c>
      <c r="S8" s="7">
        <v>30</v>
      </c>
      <c r="T8" s="7">
        <v>35</v>
      </c>
      <c r="U8" s="8">
        <f>MAX(Q8:T8)</f>
        <v>35</v>
      </c>
    </row>
    <row r="9" spans="3:21" x14ac:dyDescent="0.35">
      <c r="C9" s="6" t="s">
        <v>16</v>
      </c>
      <c r="D9" s="20" t="s">
        <v>7</v>
      </c>
      <c r="E9" s="20"/>
      <c r="F9" s="7">
        <v>140</v>
      </c>
      <c r="G9" s="7">
        <v>100</v>
      </c>
      <c r="H9" s="7">
        <v>200</v>
      </c>
      <c r="I9" s="7">
        <v>100</v>
      </c>
      <c r="J9" s="7">
        <v>200</v>
      </c>
      <c r="K9" s="8">
        <f>MIN(F9:J9)</f>
        <v>100</v>
      </c>
      <c r="M9" s="14"/>
      <c r="O9" s="20" t="s">
        <v>7</v>
      </c>
      <c r="P9" s="20"/>
      <c r="Q9" s="7">
        <v>140</v>
      </c>
      <c r="R9" s="7">
        <v>100</v>
      </c>
      <c r="S9" s="7">
        <v>200</v>
      </c>
      <c r="T9" s="7">
        <v>200</v>
      </c>
      <c r="U9" s="8">
        <f>MIN(Q9:T9)</f>
        <v>100</v>
      </c>
    </row>
    <row r="10" spans="3:21" ht="18.600000000000001" customHeight="1" x14ac:dyDescent="0.35">
      <c r="D10" s="21" t="s">
        <v>8</v>
      </c>
      <c r="E10" s="21"/>
      <c r="F10" s="11" t="s">
        <v>9</v>
      </c>
      <c r="G10" s="11" t="s">
        <v>10</v>
      </c>
      <c r="H10" s="11" t="s">
        <v>11</v>
      </c>
      <c r="I10" s="11" t="s">
        <v>12</v>
      </c>
      <c r="J10" s="11" t="s">
        <v>9</v>
      </c>
      <c r="M10" s="14"/>
      <c r="O10" s="21" t="s">
        <v>8</v>
      </c>
      <c r="P10" s="21"/>
      <c r="Q10" s="11" t="s">
        <v>9</v>
      </c>
      <c r="R10" s="11" t="s">
        <v>10</v>
      </c>
      <c r="S10" s="11" t="s">
        <v>11</v>
      </c>
      <c r="T10" s="11" t="s">
        <v>9</v>
      </c>
    </row>
    <row r="11" spans="3:21" x14ac:dyDescent="0.35">
      <c r="M11" s="14"/>
    </row>
    <row r="12" spans="3:21" x14ac:dyDescent="0.35">
      <c r="M12" s="14"/>
    </row>
    <row r="13" spans="3:21" x14ac:dyDescent="0.35">
      <c r="D13" s="20" t="s">
        <v>0</v>
      </c>
      <c r="E13" s="20"/>
      <c r="F13" s="5" t="s">
        <v>1</v>
      </c>
      <c r="G13" s="5" t="s">
        <v>2</v>
      </c>
      <c r="H13" s="5" t="s">
        <v>3</v>
      </c>
      <c r="I13" s="5" t="s">
        <v>4</v>
      </c>
      <c r="J13" s="5" t="s">
        <v>5</v>
      </c>
      <c r="M13" s="14"/>
      <c r="O13" s="20" t="s">
        <v>0</v>
      </c>
      <c r="P13" s="20"/>
      <c r="Q13" s="5" t="s">
        <v>1</v>
      </c>
      <c r="R13" s="5" t="s">
        <v>2</v>
      </c>
      <c r="S13" s="5" t="s">
        <v>3</v>
      </c>
      <c r="T13" s="5" t="s">
        <v>5</v>
      </c>
    </row>
    <row r="14" spans="3:21" x14ac:dyDescent="0.35">
      <c r="D14" s="20" t="s">
        <v>6</v>
      </c>
      <c r="E14" s="20"/>
      <c r="F14" s="10">
        <f>F8/$K$8</f>
        <v>0.7142857142857143</v>
      </c>
      <c r="G14" s="10">
        <f t="shared" ref="G14:J14" si="0">G8/$K$8</f>
        <v>0.7142857142857143</v>
      </c>
      <c r="H14" s="10">
        <f t="shared" si="0"/>
        <v>0.8571428571428571</v>
      </c>
      <c r="I14" s="10">
        <f t="shared" si="0"/>
        <v>0.42857142857142855</v>
      </c>
      <c r="J14" s="5">
        <f t="shared" si="0"/>
        <v>1</v>
      </c>
      <c r="M14" s="14"/>
      <c r="O14" s="20" t="s">
        <v>6</v>
      </c>
      <c r="P14" s="20"/>
      <c r="Q14" s="10">
        <f>Q8/$U$8</f>
        <v>0.7142857142857143</v>
      </c>
      <c r="R14" s="10">
        <f t="shared" ref="R14:T14" si="1">R8/$U$8</f>
        <v>0.7142857142857143</v>
      </c>
      <c r="S14" s="10">
        <f t="shared" si="1"/>
        <v>0.8571428571428571</v>
      </c>
      <c r="T14" s="10">
        <f t="shared" si="1"/>
        <v>1</v>
      </c>
    </row>
    <row r="15" spans="3:21" x14ac:dyDescent="0.35">
      <c r="D15" s="20" t="s">
        <v>7</v>
      </c>
      <c r="E15" s="20"/>
      <c r="F15" s="10">
        <f>$K$9/F9</f>
        <v>0.7142857142857143</v>
      </c>
      <c r="G15" s="5">
        <f t="shared" ref="G15:J15" si="2">$K$9/G9</f>
        <v>1</v>
      </c>
      <c r="H15" s="5">
        <f t="shared" si="2"/>
        <v>0.5</v>
      </c>
      <c r="I15" s="5">
        <f t="shared" si="2"/>
        <v>1</v>
      </c>
      <c r="J15" s="5">
        <f t="shared" si="2"/>
        <v>0.5</v>
      </c>
      <c r="M15" s="14"/>
      <c r="O15" s="20" t="s">
        <v>7</v>
      </c>
      <c r="P15" s="20"/>
      <c r="Q15" s="10">
        <f>$U$9/Q9</f>
        <v>0.7142857142857143</v>
      </c>
      <c r="R15" s="10">
        <f t="shared" ref="R15:T15" si="3">$U$9/R9</f>
        <v>1</v>
      </c>
      <c r="S15" s="10">
        <f t="shared" si="3"/>
        <v>0.5</v>
      </c>
      <c r="T15" s="10">
        <f t="shared" si="3"/>
        <v>0.5</v>
      </c>
    </row>
    <row r="16" spans="3:21" x14ac:dyDescent="0.35">
      <c r="D16" s="20" t="s">
        <v>8</v>
      </c>
      <c r="E16" s="20"/>
      <c r="F16" s="5">
        <v>0.7</v>
      </c>
      <c r="G16" s="5">
        <v>0.5</v>
      </c>
      <c r="H16" s="5">
        <v>0.9</v>
      </c>
      <c r="I16" s="5">
        <v>0.6</v>
      </c>
      <c r="J16" s="5">
        <v>0.7</v>
      </c>
      <c r="M16" s="14"/>
      <c r="O16" s="20" t="s">
        <v>8</v>
      </c>
      <c r="P16" s="20"/>
      <c r="Q16" s="5">
        <v>0.7</v>
      </c>
      <c r="R16" s="5">
        <v>0.5</v>
      </c>
      <c r="S16" s="5">
        <v>0.9</v>
      </c>
      <c r="T16" s="5">
        <v>0.7</v>
      </c>
    </row>
    <row r="17" spans="5:22" x14ac:dyDescent="0.35">
      <c r="M17" s="14"/>
    </row>
    <row r="18" spans="5:22" x14ac:dyDescent="0.35">
      <c r="F18" s="5" t="s">
        <v>1</v>
      </c>
      <c r="G18" s="5" t="s">
        <v>2</v>
      </c>
      <c r="H18" s="5" t="s">
        <v>3</v>
      </c>
      <c r="I18" s="5" t="s">
        <v>4</v>
      </c>
      <c r="J18" s="5" t="s">
        <v>5</v>
      </c>
      <c r="M18" s="14"/>
    </row>
    <row r="19" spans="5:22" x14ac:dyDescent="0.35">
      <c r="E19" s="5" t="s">
        <v>21</v>
      </c>
      <c r="F19" s="10">
        <f>MIN(F14:F16)</f>
        <v>0.7</v>
      </c>
      <c r="G19" s="10">
        <f t="shared" ref="G19:J19" si="4">MIN(G14:G16)</f>
        <v>0.5</v>
      </c>
      <c r="H19" s="10">
        <f t="shared" si="4"/>
        <v>0.5</v>
      </c>
      <c r="I19" s="10">
        <f t="shared" si="4"/>
        <v>0.42857142857142855</v>
      </c>
      <c r="J19" s="10">
        <f t="shared" si="4"/>
        <v>0.5</v>
      </c>
      <c r="M19" s="14"/>
      <c r="O19" s="3" t="s">
        <v>22</v>
      </c>
      <c r="R19" s="1" t="s">
        <v>29</v>
      </c>
    </row>
    <row r="20" spans="5:22" x14ac:dyDescent="0.35">
      <c r="M20" s="14"/>
      <c r="O20" s="13" t="s">
        <v>23</v>
      </c>
      <c r="P20" s="10">
        <f>SUM(Q14:T14)/4</f>
        <v>0.8214285714285714</v>
      </c>
      <c r="R20" s="15" t="s">
        <v>27</v>
      </c>
      <c r="S20" s="10">
        <f>(ABS(Q14-P20)+ABS(R14-P20)+ABS(S14-P20)+ABS(T14-P20))/($R$3*P20)</f>
        <v>0.13043478260869562</v>
      </c>
      <c r="U20" s="13" t="s">
        <v>31</v>
      </c>
      <c r="V20" s="10">
        <f>S20/$S$23</f>
        <v>0.24314442413162698</v>
      </c>
    </row>
    <row r="21" spans="5:22" x14ac:dyDescent="0.35">
      <c r="M21" s="14"/>
      <c r="O21" s="13" t="s">
        <v>24</v>
      </c>
      <c r="P21" s="10">
        <f t="shared" ref="P21:P22" si="5">SUM(Q15:T15)/4</f>
        <v>0.6785714285714286</v>
      </c>
      <c r="R21" s="15" t="s">
        <v>26</v>
      </c>
      <c r="S21" s="10">
        <f t="shared" ref="S21:S22" si="6">(ABS(Q15-P21)+ABS(R15-P21)+ABS(S15-P21)+ABS(T15-P21))/($R$3*P21)</f>
        <v>0.26315789473684209</v>
      </c>
      <c r="U21" s="13" t="s">
        <v>32</v>
      </c>
      <c r="V21" s="10">
        <f t="shared" ref="V21:V22" si="7">S21/$S$23</f>
        <v>0.49055453991468612</v>
      </c>
    </row>
    <row r="22" spans="5:22" x14ac:dyDescent="0.35">
      <c r="M22" s="14"/>
      <c r="O22" s="13" t="s">
        <v>25</v>
      </c>
      <c r="P22" s="5">
        <f t="shared" si="5"/>
        <v>0.7</v>
      </c>
      <c r="R22" s="15" t="s">
        <v>28</v>
      </c>
      <c r="S22" s="10">
        <f t="shared" si="6"/>
        <v>0.14285714285714288</v>
      </c>
      <c r="U22" s="13" t="s">
        <v>33</v>
      </c>
      <c r="V22" s="10">
        <f t="shared" si="7"/>
        <v>0.26630103595368682</v>
      </c>
    </row>
    <row r="23" spans="5:22" x14ac:dyDescent="0.35">
      <c r="R23" s="15" t="s">
        <v>30</v>
      </c>
      <c r="S23" s="10">
        <f>SUM(S20:S22)</f>
        <v>0.53644982020268062</v>
      </c>
      <c r="U23" s="12"/>
    </row>
    <row r="26" spans="5:22" x14ac:dyDescent="0.35">
      <c r="O26" s="20" t="s">
        <v>0</v>
      </c>
      <c r="P26" s="20"/>
      <c r="Q26" s="5" t="s">
        <v>1</v>
      </c>
      <c r="R26" s="5" t="s">
        <v>2</v>
      </c>
      <c r="S26" s="5" t="s">
        <v>3</v>
      </c>
      <c r="T26" s="5" t="s">
        <v>5</v>
      </c>
    </row>
    <row r="27" spans="5:22" x14ac:dyDescent="0.35">
      <c r="O27" s="20" t="s">
        <v>6</v>
      </c>
      <c r="P27" s="20"/>
      <c r="Q27" s="10">
        <f>$V$20/Q14</f>
        <v>0.34040219378427777</v>
      </c>
      <c r="R27" s="10">
        <f t="shared" ref="R27:T27" si="8">$V$20/R14</f>
        <v>0.34040219378427777</v>
      </c>
      <c r="S27" s="10">
        <f t="shared" si="8"/>
        <v>0.28366849482023149</v>
      </c>
      <c r="T27" s="10">
        <f t="shared" si="8"/>
        <v>0.24314442413162698</v>
      </c>
    </row>
    <row r="28" spans="5:22" x14ac:dyDescent="0.35">
      <c r="O28" s="20" t="s">
        <v>7</v>
      </c>
      <c r="P28" s="20"/>
      <c r="Q28" s="10">
        <f>$V$21/Q15</f>
        <v>0.68677635588056052</v>
      </c>
      <c r="R28" s="10">
        <f t="shared" ref="R28:T28" si="9">$V$21/R15</f>
        <v>0.49055453991468612</v>
      </c>
      <c r="S28" s="10">
        <f t="shared" si="9"/>
        <v>0.98110907982937223</v>
      </c>
      <c r="T28" s="10">
        <f t="shared" si="9"/>
        <v>0.98110907982937223</v>
      </c>
    </row>
    <row r="29" spans="5:22" x14ac:dyDescent="0.35">
      <c r="O29" s="20" t="s">
        <v>8</v>
      </c>
      <c r="P29" s="20"/>
      <c r="Q29" s="10">
        <f>$V$22/Q16</f>
        <v>0.38043005136240976</v>
      </c>
      <c r="R29" s="10">
        <f t="shared" ref="R29:S29" si="10">$V$22/R16</f>
        <v>0.53260207190737363</v>
      </c>
      <c r="S29" s="10">
        <f t="shared" si="10"/>
        <v>0.29589003994854091</v>
      </c>
      <c r="T29" s="10">
        <f>$V$22/T16</f>
        <v>0.38043005136240976</v>
      </c>
    </row>
    <row r="31" spans="5:22" x14ac:dyDescent="0.35">
      <c r="Q31" s="13" t="s">
        <v>34</v>
      </c>
      <c r="R31" s="13" t="s">
        <v>35</v>
      </c>
      <c r="S31" s="13" t="s">
        <v>36</v>
      </c>
      <c r="T31" s="13" t="s">
        <v>37</v>
      </c>
    </row>
    <row r="32" spans="5:22" x14ac:dyDescent="0.35">
      <c r="Q32" s="10">
        <f>SUM(Q27:Q29)</f>
        <v>1.4076086010272479</v>
      </c>
      <c r="R32" s="10">
        <f>SUM(R27:R29)</f>
        <v>1.3635588056063375</v>
      </c>
      <c r="S32" s="10">
        <f t="shared" ref="S32:T32" si="11">SUM(S27:S29)</f>
        <v>1.5606676145981446</v>
      </c>
      <c r="T32" s="10">
        <f t="shared" si="11"/>
        <v>1.6046835553234089</v>
      </c>
    </row>
    <row r="36" spans="24:24" x14ac:dyDescent="0.35">
      <c r="X36" s="3" t="s">
        <v>38</v>
      </c>
    </row>
  </sheetData>
  <mergeCells count="20">
    <mergeCell ref="D13:E13"/>
    <mergeCell ref="D14:E14"/>
    <mergeCell ref="D15:E15"/>
    <mergeCell ref="D16:E16"/>
    <mergeCell ref="O7:P7"/>
    <mergeCell ref="O8:P8"/>
    <mergeCell ref="O9:P9"/>
    <mergeCell ref="O10:P10"/>
    <mergeCell ref="D7:E7"/>
    <mergeCell ref="D8:E8"/>
    <mergeCell ref="D9:E9"/>
    <mergeCell ref="D10:E10"/>
    <mergeCell ref="O28:P28"/>
    <mergeCell ref="O29:P29"/>
    <mergeCell ref="O13:P13"/>
    <mergeCell ref="O14:P14"/>
    <mergeCell ref="O15:P15"/>
    <mergeCell ref="O16:P16"/>
    <mergeCell ref="O26:P26"/>
    <mergeCell ref="O27:P27"/>
  </mergeCells>
  <phoneticPr fontId="5" type="noConversion"/>
  <pageMargins left="0.7" right="0.7" top="0.75" bottom="0.75" header="0.3" footer="0.3"/>
  <ignoredErrors>
    <ignoredError sqref="Q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778B-85E2-4F00-997D-015CBC006426}">
  <dimension ref="D2:AG71"/>
  <sheetViews>
    <sheetView tabSelected="1" topLeftCell="N1" zoomScale="85" zoomScaleNormal="85" workbookViewId="0">
      <selection activeCell="AE29" sqref="AE29"/>
    </sheetView>
  </sheetViews>
  <sheetFormatPr defaultRowHeight="18" x14ac:dyDescent="0.35"/>
  <cols>
    <col min="1" max="16384" width="8.88671875" style="3"/>
  </cols>
  <sheetData>
    <row r="2" spans="4:33" x14ac:dyDescent="0.35">
      <c r="D2" s="5" t="s">
        <v>14</v>
      </c>
      <c r="E2" s="5">
        <v>3</v>
      </c>
    </row>
    <row r="3" spans="4:33" x14ac:dyDescent="0.35">
      <c r="D3" s="5" t="s">
        <v>13</v>
      </c>
      <c r="E3" s="5">
        <v>2</v>
      </c>
    </row>
    <row r="5" spans="4:33" x14ac:dyDescent="0.35">
      <c r="J5" s="14"/>
    </row>
    <row r="6" spans="4:33" x14ac:dyDescent="0.35">
      <c r="E6" s="24" t="s">
        <v>39</v>
      </c>
      <c r="F6" s="26" t="s">
        <v>43</v>
      </c>
      <c r="G6" s="27"/>
      <c r="H6" s="28"/>
      <c r="J6" s="14"/>
      <c r="L6" s="20" t="s">
        <v>0</v>
      </c>
      <c r="M6" s="20"/>
      <c r="N6" s="5" t="s">
        <v>1</v>
      </c>
      <c r="O6" s="5" t="s">
        <v>2</v>
      </c>
      <c r="P6" s="5" t="s">
        <v>3</v>
      </c>
      <c r="Q6" s="5" t="s">
        <v>4</v>
      </c>
      <c r="R6" s="5" t="s">
        <v>5</v>
      </c>
      <c r="U6" s="14"/>
      <c r="W6" s="20" t="s">
        <v>0</v>
      </c>
      <c r="X6" s="20"/>
      <c r="Y6" s="5" t="s">
        <v>1</v>
      </c>
      <c r="Z6" s="5" t="s">
        <v>3</v>
      </c>
      <c r="AA6" s="5" t="s">
        <v>5</v>
      </c>
      <c r="AE6" s="5" t="s">
        <v>48</v>
      </c>
      <c r="AF6" s="5" t="s">
        <v>49</v>
      </c>
      <c r="AG6" s="5" t="s">
        <v>50</v>
      </c>
    </row>
    <row r="7" spans="4:33" x14ac:dyDescent="0.35">
      <c r="E7" s="25"/>
      <c r="F7" s="16" t="s">
        <v>40</v>
      </c>
      <c r="G7" s="16" t="s">
        <v>41</v>
      </c>
      <c r="H7" s="16" t="s">
        <v>42</v>
      </c>
      <c r="J7" s="14"/>
      <c r="L7" s="20" t="s">
        <v>6</v>
      </c>
      <c r="M7" s="20"/>
      <c r="N7" s="7">
        <v>25</v>
      </c>
      <c r="O7" s="7">
        <v>25</v>
      </c>
      <c r="P7" s="7">
        <v>30</v>
      </c>
      <c r="Q7" s="7">
        <v>15</v>
      </c>
      <c r="R7" s="7">
        <v>35</v>
      </c>
      <c r="U7" s="14"/>
      <c r="W7" s="20" t="s">
        <v>6</v>
      </c>
      <c r="X7" s="20"/>
      <c r="Y7" s="10">
        <v>0.7142857142857143</v>
      </c>
      <c r="Z7" s="10">
        <v>0.8571428571428571</v>
      </c>
      <c r="AA7" s="5">
        <v>1</v>
      </c>
      <c r="AE7" s="10">
        <v>0.66666666666666663</v>
      </c>
      <c r="AF7" s="10">
        <v>0.16666666666666666</v>
      </c>
      <c r="AG7" s="10">
        <v>0.16666666666666666</v>
      </c>
    </row>
    <row r="8" spans="4:33" x14ac:dyDescent="0.35">
      <c r="E8" s="16">
        <v>1</v>
      </c>
      <c r="F8" s="16">
        <v>1</v>
      </c>
      <c r="G8" s="16">
        <v>3</v>
      </c>
      <c r="H8" s="16">
        <v>2</v>
      </c>
      <c r="J8" s="14"/>
      <c r="L8" s="22" t="s">
        <v>7</v>
      </c>
      <c r="M8" s="23"/>
      <c r="N8" s="7">
        <v>140</v>
      </c>
      <c r="O8" s="7">
        <v>100</v>
      </c>
      <c r="P8" s="7">
        <v>200</v>
      </c>
      <c r="Q8" s="7">
        <v>100</v>
      </c>
      <c r="R8" s="7">
        <v>200</v>
      </c>
      <c r="U8" s="14"/>
      <c r="W8" s="20" t="s">
        <v>7</v>
      </c>
      <c r="X8" s="20"/>
      <c r="Y8" s="10">
        <v>0.7142857142857143</v>
      </c>
      <c r="Z8" s="5">
        <v>0.5</v>
      </c>
      <c r="AA8" s="5">
        <v>0.5</v>
      </c>
      <c r="AE8" s="18"/>
      <c r="AF8" s="18"/>
      <c r="AG8" s="18"/>
    </row>
    <row r="9" spans="4:33" ht="21" customHeight="1" x14ac:dyDescent="0.35">
      <c r="E9" s="16">
        <v>2</v>
      </c>
      <c r="F9" s="16">
        <v>1</v>
      </c>
      <c r="G9" s="16">
        <v>2</v>
      </c>
      <c r="H9" s="16">
        <v>3</v>
      </c>
      <c r="J9" s="14"/>
      <c r="L9" s="22" t="s">
        <v>8</v>
      </c>
      <c r="M9" s="23"/>
      <c r="N9" s="11" t="s">
        <v>9</v>
      </c>
      <c r="O9" s="11" t="s">
        <v>10</v>
      </c>
      <c r="P9" s="11" t="s">
        <v>11</v>
      </c>
      <c r="Q9" s="11" t="s">
        <v>12</v>
      </c>
      <c r="R9" s="11" t="s">
        <v>9</v>
      </c>
      <c r="U9" s="14"/>
      <c r="W9" s="20" t="s">
        <v>8</v>
      </c>
      <c r="X9" s="20"/>
      <c r="Y9" s="5">
        <v>0.7</v>
      </c>
      <c r="Z9" s="5">
        <v>0.9</v>
      </c>
      <c r="AA9" s="5">
        <v>0.7</v>
      </c>
    </row>
    <row r="10" spans="4:33" x14ac:dyDescent="0.35">
      <c r="J10" s="14"/>
      <c r="U10" s="14"/>
    </row>
    <row r="11" spans="4:33" x14ac:dyDescent="0.35">
      <c r="E11" s="24" t="s">
        <v>39</v>
      </c>
      <c r="F11" s="26" t="s">
        <v>43</v>
      </c>
      <c r="G11" s="27"/>
      <c r="H11" s="28"/>
      <c r="J11" s="14"/>
      <c r="L11" s="20" t="s">
        <v>0</v>
      </c>
      <c r="M11" s="20"/>
      <c r="N11" s="5" t="s">
        <v>1</v>
      </c>
      <c r="O11" s="5" t="s">
        <v>2</v>
      </c>
      <c r="P11" s="5" t="s">
        <v>3</v>
      </c>
      <c r="Q11" s="5" t="s">
        <v>4</v>
      </c>
      <c r="R11" s="5" t="s">
        <v>5</v>
      </c>
      <c r="U11" s="14"/>
      <c r="X11" s="3" t="s">
        <v>60</v>
      </c>
    </row>
    <row r="12" spans="4:33" x14ac:dyDescent="0.35">
      <c r="E12" s="25"/>
      <c r="F12" s="16" t="s">
        <v>40</v>
      </c>
      <c r="G12" s="16" t="s">
        <v>41</v>
      </c>
      <c r="H12" s="16" t="s">
        <v>42</v>
      </c>
      <c r="J12" s="14"/>
      <c r="L12" s="22" t="s">
        <v>51</v>
      </c>
      <c r="M12" s="23"/>
      <c r="N12" s="7">
        <v>3</v>
      </c>
      <c r="O12" s="7">
        <v>3</v>
      </c>
      <c r="P12" s="7">
        <v>2</v>
      </c>
      <c r="Q12" s="7">
        <v>4</v>
      </c>
      <c r="R12" s="7">
        <v>1</v>
      </c>
      <c r="U12" s="14"/>
      <c r="X12" s="4"/>
      <c r="Y12" s="5" t="s">
        <v>1</v>
      </c>
      <c r="Z12" s="5" t="s">
        <v>3</v>
      </c>
      <c r="AA12" s="5" t="s">
        <v>5</v>
      </c>
    </row>
    <row r="13" spans="4:33" x14ac:dyDescent="0.35">
      <c r="E13" s="16">
        <v>1</v>
      </c>
      <c r="F13" s="16">
        <f>$E$2-F8</f>
        <v>2</v>
      </c>
      <c r="G13" s="16">
        <f t="shared" ref="G13:H14" si="0">$E$2-G8</f>
        <v>0</v>
      </c>
      <c r="H13" s="16">
        <f t="shared" si="0"/>
        <v>1</v>
      </c>
      <c r="J13" s="14"/>
      <c r="L13" s="22" t="s">
        <v>52</v>
      </c>
      <c r="M13" s="23"/>
      <c r="N13" s="7">
        <v>2</v>
      </c>
      <c r="O13" s="7">
        <v>1</v>
      </c>
      <c r="P13" s="7">
        <v>3</v>
      </c>
      <c r="Q13" s="7">
        <v>1</v>
      </c>
      <c r="R13" s="7">
        <v>3</v>
      </c>
      <c r="U13" s="14"/>
      <c r="X13" s="4" t="s">
        <v>1</v>
      </c>
      <c r="Y13" s="17" t="s">
        <v>54</v>
      </c>
      <c r="Z13" s="17">
        <f>IF(Y$7&gt;=Z$7,1,0)*$F$20+IF(Y$8&gt;=Z$8,1,0)*$G$20+IF(Y$9&gt;=Z$9,1,0)*$H$20</f>
        <v>0.16666666666666666</v>
      </c>
      <c r="AA13" s="17">
        <f>IF(Y$7&gt;=AA$7,1,0)*$F$20+IF(Y$8&gt;=AA$8,1,0)*$G$20+IF(Y$9&gt;=AA$9,1,0)*$H$20</f>
        <v>0.33333333333333331</v>
      </c>
      <c r="AC13" s="19" t="s">
        <v>62</v>
      </c>
      <c r="AD13" s="10">
        <f>MIN(Z13:AA13)</f>
        <v>0.16666666666666666</v>
      </c>
    </row>
    <row r="14" spans="4:33" x14ac:dyDescent="0.35">
      <c r="E14" s="16">
        <v>2</v>
      </c>
      <c r="F14" s="16">
        <f>$E$2-F9</f>
        <v>2</v>
      </c>
      <c r="G14" s="16">
        <f t="shared" si="0"/>
        <v>1</v>
      </c>
      <c r="H14" s="16">
        <f t="shared" si="0"/>
        <v>0</v>
      </c>
      <c r="J14" s="14"/>
      <c r="L14" s="22" t="s">
        <v>53</v>
      </c>
      <c r="M14" s="23"/>
      <c r="N14" s="9">
        <v>2</v>
      </c>
      <c r="O14" s="9">
        <v>4</v>
      </c>
      <c r="P14" s="9">
        <v>1</v>
      </c>
      <c r="Q14" s="9">
        <v>3</v>
      </c>
      <c r="R14" s="9">
        <v>2</v>
      </c>
      <c r="U14" s="14"/>
      <c r="X14" s="4" t="s">
        <v>3</v>
      </c>
      <c r="Y14" s="17">
        <f>IF(Z7&gt;=$Y$7,1,0)*$F$20+IF(Z8&gt;=$Y$8,1,0)*$G$20+IF(Z9&gt;=$Y$9,1,0)*$H$20</f>
        <v>0.83333333333333326</v>
      </c>
      <c r="Z14" s="17" t="s">
        <v>54</v>
      </c>
      <c r="AA14" s="17">
        <f>IF(Z$7&gt;=AA$7,1,0)*$F$20+IF(Z$8&gt;=AA$8,1,0)*$G$20+IF(Z$9&gt;=AA$9,1,0)*$H$20</f>
        <v>0.33333333333333331</v>
      </c>
      <c r="AC14" s="19" t="s">
        <v>63</v>
      </c>
      <c r="AD14" s="10">
        <f>MIN((Y14,AA14))</f>
        <v>0.33333333333333331</v>
      </c>
    </row>
    <row r="15" spans="4:33" x14ac:dyDescent="0.35">
      <c r="J15" s="14"/>
      <c r="U15" s="14"/>
      <c r="X15" s="4" t="s">
        <v>5</v>
      </c>
      <c r="Y15" s="17">
        <f>IF($AA$7&gt;=Y7,1,0)*$F$20+IF($AA$8&gt;=Y8,1,0)*$G$20+IF($AA$9&gt;=Y9,1,0)*$H$20</f>
        <v>0.83333333333333326</v>
      </c>
      <c r="Z15" s="17">
        <f>IF($AA$7&gt;=Z7,1,0)*$F$20+IF($AA$8&gt;=Z8,1,0)*$G$20+IF($AA$9&gt;=Z9,1,0)*$H$20</f>
        <v>0.83333333333333326</v>
      </c>
      <c r="AA15" s="4" t="s">
        <v>54</v>
      </c>
      <c r="AC15" s="19" t="s">
        <v>64</v>
      </c>
      <c r="AD15" s="10">
        <f>MIN((Y15:Z15))</f>
        <v>0.83333333333333326</v>
      </c>
    </row>
    <row r="16" spans="4:33" x14ac:dyDescent="0.35">
      <c r="E16" s="5" t="s">
        <v>47</v>
      </c>
      <c r="F16" s="5" t="s">
        <v>44</v>
      </c>
      <c r="G16" s="5" t="s">
        <v>45</v>
      </c>
      <c r="H16" s="5" t="s">
        <v>46</v>
      </c>
      <c r="J16" s="14"/>
      <c r="U16" s="14"/>
    </row>
    <row r="17" spans="5:30" x14ac:dyDescent="0.35">
      <c r="E17" s="5">
        <f>SUM(F17:H17)</f>
        <v>6</v>
      </c>
      <c r="F17" s="5">
        <f>SUM(F13:F14)</f>
        <v>4</v>
      </c>
      <c r="G17" s="5">
        <f t="shared" ref="G17:H17" si="1">SUM(G13:G14)</f>
        <v>1</v>
      </c>
      <c r="H17" s="5">
        <f t="shared" si="1"/>
        <v>1</v>
      </c>
      <c r="J17" s="14"/>
      <c r="L17" s="3" t="s">
        <v>51</v>
      </c>
      <c r="M17" s="4"/>
      <c r="N17" s="5" t="s">
        <v>1</v>
      </c>
      <c r="O17" s="5" t="s">
        <v>2</v>
      </c>
      <c r="P17" s="5" t="s">
        <v>3</v>
      </c>
      <c r="Q17" s="5" t="s">
        <v>4</v>
      </c>
      <c r="R17" s="5" t="s">
        <v>5</v>
      </c>
      <c r="U17" s="14"/>
      <c r="X17" s="3" t="s">
        <v>61</v>
      </c>
    </row>
    <row r="18" spans="5:30" x14ac:dyDescent="0.35">
      <c r="J18" s="14"/>
      <c r="M18" s="4" t="s">
        <v>1</v>
      </c>
      <c r="N18" s="4" t="s">
        <v>54</v>
      </c>
      <c r="O18" s="4">
        <v>0</v>
      </c>
      <c r="P18" s="4">
        <v>-1</v>
      </c>
      <c r="Q18" s="4">
        <v>1</v>
      </c>
      <c r="R18" s="4">
        <v>-1</v>
      </c>
      <c r="U18" s="14"/>
      <c r="X18" s="4"/>
      <c r="Y18" s="5" t="s">
        <v>1</v>
      </c>
      <c r="Z18" s="5" t="s">
        <v>3</v>
      </c>
      <c r="AA18" s="5" t="s">
        <v>5</v>
      </c>
    </row>
    <row r="19" spans="5:30" x14ac:dyDescent="0.35">
      <c r="F19" s="13" t="s">
        <v>48</v>
      </c>
      <c r="G19" s="13" t="s">
        <v>49</v>
      </c>
      <c r="H19" s="13" t="s">
        <v>50</v>
      </c>
      <c r="J19" s="14"/>
      <c r="M19" s="4" t="s">
        <v>2</v>
      </c>
      <c r="N19" s="4">
        <v>0</v>
      </c>
      <c r="O19" s="4" t="s">
        <v>54</v>
      </c>
      <c r="P19" s="4">
        <v>-1</v>
      </c>
      <c r="Q19" s="4">
        <v>1</v>
      </c>
      <c r="R19" s="4">
        <v>-1</v>
      </c>
      <c r="U19" s="14"/>
      <c r="X19" s="4" t="s">
        <v>1</v>
      </c>
      <c r="Y19" s="17" t="s">
        <v>54</v>
      </c>
      <c r="Z19" s="17">
        <f>IF(Z$7-$Y$7&gt;0,Z$7-$Y$7,0)+IF(Z$8-$Y$8&gt;0,Z$8-$Y$8,0)+IF(Z$9-$Y$9&gt;0,Z$9-$Y$9,0)</f>
        <v>0.34285714285714286</v>
      </c>
      <c r="AA19" s="17">
        <f>IF(AA$7-$Y$7&gt;0,AA$7-$Y$7,0)+IF(AA$8-$Y$8&gt;0,AA$8-$Y$8,0)+IF(AA$9-$Y$9&gt;0,AA$9-$Y$9,0)</f>
        <v>0.2857142857142857</v>
      </c>
      <c r="AC19" s="10" t="s">
        <v>65</v>
      </c>
      <c r="AD19" s="10">
        <f>MAX(Z19:AA19)</f>
        <v>0.34285714285714286</v>
      </c>
    </row>
    <row r="20" spans="5:30" x14ac:dyDescent="0.35">
      <c r="F20" s="10">
        <f>F17/$E$17</f>
        <v>0.66666666666666663</v>
      </c>
      <c r="G20" s="10">
        <f t="shared" ref="G20:H20" si="2">G17/$E$17</f>
        <v>0.16666666666666666</v>
      </c>
      <c r="H20" s="10">
        <f t="shared" si="2"/>
        <v>0.16666666666666666</v>
      </c>
      <c r="J20" s="14"/>
      <c r="M20" s="4" t="s">
        <v>3</v>
      </c>
      <c r="N20" s="4">
        <v>1</v>
      </c>
      <c r="O20" s="4">
        <v>1</v>
      </c>
      <c r="P20" s="4" t="s">
        <v>54</v>
      </c>
      <c r="Q20" s="4">
        <v>1</v>
      </c>
      <c r="R20" s="4">
        <v>-1</v>
      </c>
      <c r="U20" s="14"/>
      <c r="X20" s="4" t="s">
        <v>3</v>
      </c>
      <c r="Y20" s="17">
        <f>IF(Y$7-$Z$7&gt;0,Y$7-$Z$7,0)+IF(Y$8-$Z$8&gt;0,Y$8-$Z$8,0)+IF(Y$9-$Z$9&gt;0,Y$9-$Z$9,0)</f>
        <v>0.2142857142857143</v>
      </c>
      <c r="Z20" s="17" t="s">
        <v>54</v>
      </c>
      <c r="AA20" s="17">
        <f>IF(AA$7-$Z$7&gt;0,AA$7-$Z$7,0)+IF(AA$8-$Z$8&gt;0,AA$8-$Z$8,0)+IF(AA$9-$Z$9&gt;0,AA$9-$Z$9,0)</f>
        <v>0.1428571428571429</v>
      </c>
      <c r="AC20" s="10" t="s">
        <v>66</v>
      </c>
      <c r="AD20" s="10">
        <f>MAX((Y20,AA20))</f>
        <v>0.2142857142857143</v>
      </c>
    </row>
    <row r="21" spans="5:30" x14ac:dyDescent="0.35">
      <c r="J21" s="14"/>
      <c r="M21" s="4" t="s">
        <v>4</v>
      </c>
      <c r="N21" s="4">
        <v>-1</v>
      </c>
      <c r="O21" s="4">
        <v>-1</v>
      </c>
      <c r="P21" s="4">
        <v>-1</v>
      </c>
      <c r="Q21" s="4" t="s">
        <v>54</v>
      </c>
      <c r="R21" s="4">
        <v>-1</v>
      </c>
      <c r="U21" s="14"/>
      <c r="X21" s="4" t="s">
        <v>5</v>
      </c>
      <c r="Y21" s="17">
        <f>IF(Y$7-$AA$7&gt;0,Y$7-$AA$7,0)+IF(Y$8-$AA$8&gt;0,Y$8-$AA$8,0)+IF(Y$9-$AA$9&gt;0,Y$9-$AA$9,0)</f>
        <v>0.2142857142857143</v>
      </c>
      <c r="Z21" s="17">
        <f>IF(Z$7-$AA$7&gt;0,Z$7-$AA$7,0)+IF(Z$8-$AA$8&gt;0,Z$8-$AA$8,0)+IF(Z$9-$AA$9&gt;0,Z$9-$AA$9,0)</f>
        <v>0.20000000000000007</v>
      </c>
      <c r="AA21" s="4" t="s">
        <v>54</v>
      </c>
      <c r="AC21" s="10" t="s">
        <v>67</v>
      </c>
      <c r="AD21" s="10">
        <f>MAX((Y21:Z21))</f>
        <v>0.2142857142857143</v>
      </c>
    </row>
    <row r="22" spans="5:30" x14ac:dyDescent="0.35">
      <c r="J22" s="14"/>
      <c r="M22" s="4" t="s">
        <v>5</v>
      </c>
      <c r="N22" s="4">
        <v>1</v>
      </c>
      <c r="O22" s="4">
        <v>1</v>
      </c>
      <c r="P22" s="4">
        <v>1</v>
      </c>
      <c r="Q22" s="4">
        <v>1</v>
      </c>
      <c r="R22" s="4" t="s">
        <v>54</v>
      </c>
      <c r="U22" s="14"/>
    </row>
    <row r="23" spans="5:30" x14ac:dyDescent="0.35">
      <c r="J23" s="14"/>
      <c r="U23" s="14"/>
    </row>
    <row r="24" spans="5:30" x14ac:dyDescent="0.35">
      <c r="L24" s="3" t="s">
        <v>52</v>
      </c>
      <c r="M24" s="4"/>
      <c r="N24" s="5" t="s">
        <v>1</v>
      </c>
      <c r="O24" s="5" t="s">
        <v>2</v>
      </c>
      <c r="P24" s="5" t="s">
        <v>3</v>
      </c>
      <c r="Q24" s="5" t="s">
        <v>4</v>
      </c>
      <c r="R24" s="5" t="s">
        <v>5</v>
      </c>
      <c r="U24" s="14"/>
    </row>
    <row r="25" spans="5:30" x14ac:dyDescent="0.35">
      <c r="M25" s="4" t="s">
        <v>1</v>
      </c>
      <c r="N25" s="4" t="s">
        <v>54</v>
      </c>
      <c r="O25" s="4">
        <v>1</v>
      </c>
      <c r="P25" s="4">
        <v>-1</v>
      </c>
      <c r="Q25" s="4">
        <v>1</v>
      </c>
      <c r="R25" s="4">
        <v>-1</v>
      </c>
    </row>
    <row r="26" spans="5:30" x14ac:dyDescent="0.35">
      <c r="M26" s="4" t="s">
        <v>2</v>
      </c>
      <c r="N26" s="4">
        <v>-1</v>
      </c>
      <c r="O26" s="4" t="s">
        <v>54</v>
      </c>
      <c r="P26" s="4">
        <v>-1</v>
      </c>
      <c r="Q26" s="4">
        <v>0</v>
      </c>
      <c r="R26" s="4">
        <v>-1</v>
      </c>
    </row>
    <row r="27" spans="5:30" x14ac:dyDescent="0.35">
      <c r="M27" s="4" t="s">
        <v>3</v>
      </c>
      <c r="N27" s="4">
        <v>1</v>
      </c>
      <c r="O27" s="4">
        <v>1</v>
      </c>
      <c r="P27" s="4" t="s">
        <v>54</v>
      </c>
      <c r="Q27" s="4">
        <v>1</v>
      </c>
      <c r="R27" s="4">
        <v>0</v>
      </c>
    </row>
    <row r="28" spans="5:30" x14ac:dyDescent="0.35">
      <c r="M28" s="4" t="s">
        <v>4</v>
      </c>
      <c r="N28" s="4">
        <v>-1</v>
      </c>
      <c r="O28" s="4">
        <v>0</v>
      </c>
      <c r="P28" s="4">
        <v>-1</v>
      </c>
      <c r="Q28" s="4" t="s">
        <v>54</v>
      </c>
      <c r="R28" s="4">
        <v>-1</v>
      </c>
    </row>
    <row r="29" spans="5:30" x14ac:dyDescent="0.35">
      <c r="M29" s="4" t="s">
        <v>5</v>
      </c>
      <c r="N29" s="4">
        <v>1</v>
      </c>
      <c r="O29" s="4">
        <v>1</v>
      </c>
      <c r="P29" s="4">
        <v>0</v>
      </c>
      <c r="Q29" s="4">
        <v>1</v>
      </c>
      <c r="R29" s="4" t="s">
        <v>54</v>
      </c>
    </row>
    <row r="31" spans="5:30" x14ac:dyDescent="0.35">
      <c r="L31" s="3" t="s">
        <v>53</v>
      </c>
      <c r="M31" s="4"/>
      <c r="N31" s="5" t="s">
        <v>1</v>
      </c>
      <c r="O31" s="5" t="s">
        <v>2</v>
      </c>
      <c r="P31" s="5" t="s">
        <v>3</v>
      </c>
      <c r="Q31" s="5" t="s">
        <v>4</v>
      </c>
      <c r="R31" s="5" t="s">
        <v>5</v>
      </c>
    </row>
    <row r="32" spans="5:30" x14ac:dyDescent="0.35">
      <c r="M32" s="4" t="s">
        <v>1</v>
      </c>
      <c r="N32" s="4" t="s">
        <v>54</v>
      </c>
      <c r="O32" s="4">
        <v>1</v>
      </c>
      <c r="P32" s="4">
        <v>-1</v>
      </c>
      <c r="Q32" s="4">
        <v>1</v>
      </c>
      <c r="R32" s="4">
        <v>0</v>
      </c>
    </row>
    <row r="33" spans="10:18" x14ac:dyDescent="0.35">
      <c r="M33" s="4" t="s">
        <v>2</v>
      </c>
      <c r="N33" s="4">
        <v>-1</v>
      </c>
      <c r="O33" s="4" t="s">
        <v>54</v>
      </c>
      <c r="P33" s="4">
        <v>-1</v>
      </c>
      <c r="Q33" s="4">
        <v>-1</v>
      </c>
      <c r="R33" s="4">
        <v>-1</v>
      </c>
    </row>
    <row r="34" spans="10:18" x14ac:dyDescent="0.35">
      <c r="M34" s="4" t="s">
        <v>3</v>
      </c>
      <c r="N34" s="4">
        <v>1</v>
      </c>
      <c r="O34" s="4">
        <v>1</v>
      </c>
      <c r="P34" s="4" t="s">
        <v>54</v>
      </c>
      <c r="Q34" s="4">
        <v>1</v>
      </c>
      <c r="R34" s="4">
        <v>-1</v>
      </c>
    </row>
    <row r="35" spans="10:18" x14ac:dyDescent="0.35">
      <c r="M35" s="4" t="s">
        <v>4</v>
      </c>
      <c r="N35" s="4">
        <v>-1</v>
      </c>
      <c r="O35" s="4">
        <v>1</v>
      </c>
      <c r="P35" s="4">
        <v>-1</v>
      </c>
      <c r="Q35" s="4" t="s">
        <v>54</v>
      </c>
      <c r="R35" s="4">
        <v>-1</v>
      </c>
    </row>
    <row r="36" spans="10:18" x14ac:dyDescent="0.35">
      <c r="M36" s="4" t="s">
        <v>5</v>
      </c>
      <c r="N36" s="4">
        <v>0</v>
      </c>
      <c r="O36" s="4">
        <v>1</v>
      </c>
      <c r="P36" s="4">
        <v>-1</v>
      </c>
      <c r="Q36" s="4">
        <v>1</v>
      </c>
      <c r="R36" s="4" t="s">
        <v>54</v>
      </c>
    </row>
    <row r="39" spans="10:18" x14ac:dyDescent="0.35">
      <c r="J39" s="5" t="s">
        <v>14</v>
      </c>
      <c r="K39" s="5">
        <v>5</v>
      </c>
      <c r="M39" s="4"/>
      <c r="N39" s="5" t="s">
        <v>1</v>
      </c>
      <c r="O39" s="5" t="s">
        <v>2</v>
      </c>
      <c r="P39" s="5" t="s">
        <v>3</v>
      </c>
      <c r="Q39" s="5" t="s">
        <v>4</v>
      </c>
      <c r="R39" s="5" t="s">
        <v>5</v>
      </c>
    </row>
    <row r="40" spans="10:18" x14ac:dyDescent="0.35">
      <c r="J40" s="5" t="s">
        <v>48</v>
      </c>
      <c r="K40" s="5">
        <v>0.66700000000000004</v>
      </c>
      <c r="M40" s="4" t="s">
        <v>1</v>
      </c>
      <c r="N40" s="4" t="s">
        <v>54</v>
      </c>
      <c r="O40" s="4">
        <f>$K$40*ABS(O18-1)+$K$41*ABS(O25-1)+$K$42*ABS(O32-1)</f>
        <v>0.66700000000000004</v>
      </c>
      <c r="P40" s="4">
        <f t="shared" ref="P40:R40" si="3">$K$40*ABS(P18-1)+$K$41*ABS(P25-1)+$K$42*ABS(P32-1)</f>
        <v>2.0020000000000002</v>
      </c>
      <c r="Q40" s="4">
        <f t="shared" si="3"/>
        <v>0</v>
      </c>
      <c r="R40" s="4">
        <f t="shared" si="3"/>
        <v>1.8350000000000002</v>
      </c>
    </row>
    <row r="41" spans="10:18" x14ac:dyDescent="0.35">
      <c r="J41" s="5" t="s">
        <v>49</v>
      </c>
      <c r="K41" s="5">
        <v>0.16700000000000001</v>
      </c>
      <c r="M41" s="4" t="s">
        <v>2</v>
      </c>
      <c r="N41" s="4">
        <f t="shared" ref="N41" si="4">$K$40*ABS(N19-1)+$K$41*ABS(N26-1)+$K$42*ABS(N33-1)</f>
        <v>1.3350000000000002</v>
      </c>
      <c r="O41" s="4" t="s">
        <v>54</v>
      </c>
      <c r="P41" s="4">
        <f t="shared" ref="P41:R41" si="5">$K$40*ABS(P19-1)+$K$41*ABS(P26-1)+$K$42*ABS(P33-1)</f>
        <v>2.0020000000000002</v>
      </c>
      <c r="Q41" s="4">
        <f t="shared" si="5"/>
        <v>0.501</v>
      </c>
      <c r="R41" s="4">
        <f t="shared" si="5"/>
        <v>2.0020000000000002</v>
      </c>
    </row>
    <row r="42" spans="10:18" x14ac:dyDescent="0.35">
      <c r="J42" s="5" t="s">
        <v>50</v>
      </c>
      <c r="K42" s="5">
        <v>0.16700000000000001</v>
      </c>
      <c r="M42" s="4" t="s">
        <v>3</v>
      </c>
      <c r="N42" s="4">
        <f t="shared" ref="N42" si="6">$K$40*ABS(N20-1)+$K$41*ABS(N27-1)+$K$42*ABS(N34-1)</f>
        <v>0</v>
      </c>
      <c r="O42" s="4">
        <f t="shared" ref="O42:R42" si="7">$K$40*ABS(O20-1)+$K$41*ABS(O27-1)+$K$42*ABS(O34-1)</f>
        <v>0</v>
      </c>
      <c r="P42" s="4" t="s">
        <v>54</v>
      </c>
      <c r="Q42" s="4">
        <f t="shared" si="7"/>
        <v>0</v>
      </c>
      <c r="R42" s="4">
        <f t="shared" si="7"/>
        <v>1.8350000000000002</v>
      </c>
    </row>
    <row r="43" spans="10:18" x14ac:dyDescent="0.35">
      <c r="M43" s="4" t="s">
        <v>4</v>
      </c>
      <c r="N43" s="4">
        <f t="shared" ref="N43" si="8">$K$40*ABS(N21-1)+$K$41*ABS(N28-1)+$K$42*ABS(N35-1)</f>
        <v>2.0020000000000002</v>
      </c>
      <c r="O43" s="4">
        <f t="shared" ref="O43:R43" si="9">$K$40*ABS(O21-1)+$K$41*ABS(O28-1)+$K$42*ABS(O35-1)</f>
        <v>1.5010000000000001</v>
      </c>
      <c r="P43" s="4">
        <f t="shared" si="9"/>
        <v>2.0020000000000002</v>
      </c>
      <c r="Q43" s="4" t="s">
        <v>54</v>
      </c>
      <c r="R43" s="4">
        <f t="shared" si="9"/>
        <v>2.0020000000000002</v>
      </c>
    </row>
    <row r="44" spans="10:18" x14ac:dyDescent="0.35">
      <c r="M44" s="4" t="s">
        <v>5</v>
      </c>
      <c r="N44" s="4">
        <f t="shared" ref="N44" si="10">$K$40*ABS(N22-1)+$K$41*ABS(N29-1)+$K$42*ABS(N36-1)</f>
        <v>0.16700000000000001</v>
      </c>
      <c r="O44" s="4">
        <f t="shared" ref="O44:Q44" si="11">$K$40*ABS(O22-1)+$K$41*ABS(O29-1)+$K$42*ABS(O36-1)</f>
        <v>0</v>
      </c>
      <c r="P44" s="4">
        <f t="shared" si="11"/>
        <v>0.501</v>
      </c>
      <c r="Q44" s="4">
        <f t="shared" si="11"/>
        <v>0</v>
      </c>
      <c r="R44" s="4" t="s">
        <v>54</v>
      </c>
    </row>
    <row r="46" spans="10:18" ht="19.2" customHeight="1" x14ac:dyDescent="0.6">
      <c r="N46" s="13" t="s">
        <v>55</v>
      </c>
      <c r="O46" s="13" t="s">
        <v>56</v>
      </c>
      <c r="P46" s="13" t="s">
        <v>57</v>
      </c>
      <c r="Q46" s="13" t="s">
        <v>58</v>
      </c>
      <c r="R46" s="13" t="s">
        <v>59</v>
      </c>
    </row>
    <row r="47" spans="10:18" x14ac:dyDescent="0.35">
      <c r="N47" s="5">
        <f>SUM(O40:R40)</f>
        <v>4.5040000000000004</v>
      </c>
      <c r="O47" s="5">
        <f>SUM(P41:R41)+N41</f>
        <v>5.8400000000000007</v>
      </c>
      <c r="P47" s="5">
        <f>SUM(Q42:R42)+SUM(N42:O42)</f>
        <v>1.8350000000000002</v>
      </c>
      <c r="Q47" s="5">
        <f>SUM(N43:P43)+R43</f>
        <v>7.5070000000000014</v>
      </c>
      <c r="R47" s="5">
        <f>SUM(N44:Q44)</f>
        <v>0.66800000000000004</v>
      </c>
    </row>
    <row r="48" spans="10:18" x14ac:dyDescent="0.35">
      <c r="J48" s="12"/>
    </row>
    <row r="49" spans="13:17" x14ac:dyDescent="0.35">
      <c r="M49" s="4"/>
      <c r="N49" s="5" t="s">
        <v>1</v>
      </c>
      <c r="O49" s="5" t="s">
        <v>2</v>
      </c>
      <c r="P49" s="5" t="s">
        <v>3</v>
      </c>
      <c r="Q49" s="5" t="s">
        <v>4</v>
      </c>
    </row>
    <row r="50" spans="13:17" x14ac:dyDescent="0.35">
      <c r="M50" s="4" t="s">
        <v>1</v>
      </c>
      <c r="N50" s="4" t="s">
        <v>54</v>
      </c>
      <c r="O50" s="4">
        <v>0.66700000000000004</v>
      </c>
      <c r="P50" s="4">
        <v>2.0020000000000002</v>
      </c>
      <c r="Q50" s="4">
        <v>0</v>
      </c>
    </row>
    <row r="51" spans="13:17" x14ac:dyDescent="0.35">
      <c r="M51" s="4" t="s">
        <v>2</v>
      </c>
      <c r="N51" s="4">
        <v>1.3350000000000002</v>
      </c>
      <c r="O51" s="4" t="s">
        <v>54</v>
      </c>
      <c r="P51" s="4">
        <v>2.0020000000000002</v>
      </c>
      <c r="Q51" s="4">
        <v>0.501</v>
      </c>
    </row>
    <row r="52" spans="13:17" x14ac:dyDescent="0.35">
      <c r="M52" s="4" t="s">
        <v>3</v>
      </c>
      <c r="N52" s="4">
        <v>0</v>
      </c>
      <c r="O52" s="4">
        <v>0</v>
      </c>
      <c r="P52" s="4" t="s">
        <v>54</v>
      </c>
      <c r="Q52" s="4">
        <v>0</v>
      </c>
    </row>
    <row r="53" spans="13:17" x14ac:dyDescent="0.35">
      <c r="M53" s="4" t="s">
        <v>4</v>
      </c>
      <c r="N53" s="4">
        <v>2.0020000000000002</v>
      </c>
      <c r="O53" s="4">
        <v>1.5010000000000001</v>
      </c>
      <c r="P53" s="4">
        <v>2.0020000000000002</v>
      </c>
      <c r="Q53" s="4" t="s">
        <v>54</v>
      </c>
    </row>
    <row r="55" spans="13:17" ht="27.6" x14ac:dyDescent="0.6">
      <c r="N55" s="13" t="s">
        <v>55</v>
      </c>
      <c r="O55" s="13" t="s">
        <v>56</v>
      </c>
      <c r="P55" s="13" t="s">
        <v>57</v>
      </c>
      <c r="Q55" s="13" t="s">
        <v>58</v>
      </c>
    </row>
    <row r="56" spans="13:17" x14ac:dyDescent="0.35">
      <c r="N56" s="5">
        <f>SUM(O50:Q50)</f>
        <v>2.6690000000000005</v>
      </c>
      <c r="O56" s="5">
        <f>SUM(P51:Q51)+N51</f>
        <v>3.8380000000000001</v>
      </c>
      <c r="P56" s="5">
        <f>SUM(Q52)+SUM(N52:O52)</f>
        <v>0</v>
      </c>
      <c r="Q56" s="5">
        <f>SUM(N53:P53)</f>
        <v>5.5050000000000008</v>
      </c>
    </row>
    <row r="58" spans="13:17" x14ac:dyDescent="0.35">
      <c r="M58" s="4"/>
      <c r="N58" s="5" t="s">
        <v>1</v>
      </c>
      <c r="O58" s="5" t="s">
        <v>2</v>
      </c>
      <c r="P58" s="5" t="s">
        <v>4</v>
      </c>
    </row>
    <row r="59" spans="13:17" x14ac:dyDescent="0.35">
      <c r="M59" s="4" t="s">
        <v>1</v>
      </c>
      <c r="N59" s="4" t="s">
        <v>54</v>
      </c>
      <c r="O59" s="4">
        <v>0.66700000000000004</v>
      </c>
      <c r="P59" s="4">
        <v>0</v>
      </c>
    </row>
    <row r="60" spans="13:17" x14ac:dyDescent="0.35">
      <c r="M60" s="4" t="s">
        <v>2</v>
      </c>
      <c r="N60" s="4">
        <v>1.3350000000000002</v>
      </c>
      <c r="O60" s="4" t="s">
        <v>54</v>
      </c>
      <c r="P60" s="4">
        <v>0.501</v>
      </c>
    </row>
    <row r="61" spans="13:17" x14ac:dyDescent="0.35">
      <c r="M61" s="4" t="s">
        <v>4</v>
      </c>
      <c r="N61" s="4">
        <v>2.0020000000000002</v>
      </c>
      <c r="O61" s="4">
        <v>1.5010000000000001</v>
      </c>
      <c r="P61" s="4" t="s">
        <v>54</v>
      </c>
    </row>
    <row r="63" spans="13:17" ht="27.6" x14ac:dyDescent="0.6">
      <c r="N63" s="13" t="s">
        <v>55</v>
      </c>
      <c r="O63" s="13" t="s">
        <v>56</v>
      </c>
      <c r="P63" s="13" t="s">
        <v>58</v>
      </c>
    </row>
    <row r="64" spans="13:17" x14ac:dyDescent="0.35">
      <c r="N64" s="5">
        <f>SUM(O59:P59)</f>
        <v>0.66700000000000004</v>
      </c>
      <c r="O64" s="5">
        <f>N60+P60</f>
        <v>1.8360000000000003</v>
      </c>
      <c r="P64" s="5">
        <f>SUM(N61:O61)</f>
        <v>3.5030000000000001</v>
      </c>
    </row>
    <row r="66" spans="13:15" x14ac:dyDescent="0.35">
      <c r="M66" s="4"/>
      <c r="N66" s="5" t="s">
        <v>2</v>
      </c>
      <c r="O66" s="5" t="s">
        <v>4</v>
      </c>
    </row>
    <row r="67" spans="13:15" x14ac:dyDescent="0.35">
      <c r="M67" s="4" t="s">
        <v>2</v>
      </c>
      <c r="N67" s="4" t="s">
        <v>54</v>
      </c>
      <c r="O67" s="4">
        <v>0.501</v>
      </c>
    </row>
    <row r="68" spans="13:15" x14ac:dyDescent="0.35">
      <c r="M68" s="4" t="s">
        <v>4</v>
      </c>
      <c r="N68" s="4">
        <v>1.5010000000000001</v>
      </c>
      <c r="O68" s="4" t="s">
        <v>54</v>
      </c>
    </row>
    <row r="70" spans="13:15" ht="27.6" x14ac:dyDescent="0.6">
      <c r="N70" s="13" t="s">
        <v>56</v>
      </c>
      <c r="O70" s="13" t="s">
        <v>58</v>
      </c>
    </row>
    <row r="71" spans="13:15" x14ac:dyDescent="0.35">
      <c r="N71" s="5">
        <f>O67</f>
        <v>0.501</v>
      </c>
      <c r="O71" s="5">
        <f>N68</f>
        <v>1.5010000000000001</v>
      </c>
    </row>
  </sheetData>
  <mergeCells count="16">
    <mergeCell ref="L14:M14"/>
    <mergeCell ref="E6:E7"/>
    <mergeCell ref="F6:H6"/>
    <mergeCell ref="E11:E12"/>
    <mergeCell ref="F11:H11"/>
    <mergeCell ref="L6:M6"/>
    <mergeCell ref="L7:M7"/>
    <mergeCell ref="L8:M8"/>
    <mergeCell ref="L9:M9"/>
    <mergeCell ref="L11:M11"/>
    <mergeCell ref="L12:M12"/>
    <mergeCell ref="W6:X6"/>
    <mergeCell ref="W7:X7"/>
    <mergeCell ref="W8:X8"/>
    <mergeCell ref="W9:X9"/>
    <mergeCell ref="L13:M1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Bryhadzir</dc:creator>
  <cp:lastModifiedBy>Hanna Bryhadzir</cp:lastModifiedBy>
  <dcterms:created xsi:type="dcterms:W3CDTF">2025-02-16T12:04:23Z</dcterms:created>
  <dcterms:modified xsi:type="dcterms:W3CDTF">2025-02-18T16:23:05Z</dcterms:modified>
</cp:coreProperties>
</file>