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ayde\Documents\demonlist\demonlist\"/>
    </mc:Choice>
  </mc:AlternateContent>
  <xr:revisionPtr revIDLastSave="0" documentId="13_ncr:1_{E293D8DE-F1B8-4F32-9366-BECCE38F26DF}" xr6:coauthVersionLast="47" xr6:coauthVersionMax="47" xr10:uidLastSave="{00000000-0000-0000-0000-000000000000}"/>
  <bookViews>
    <workbookView xWindow="1425" yWindow="1425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Sheet1!$G$4:$G$6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71" i="1"/>
  <c r="F7" i="1"/>
  <c r="F8" i="1"/>
  <c r="F9" i="1"/>
  <c r="F10" i="1"/>
  <c r="F11" i="1"/>
  <c r="F13" i="1"/>
  <c r="F15" i="1"/>
  <c r="F16" i="1"/>
  <c r="F18" i="1"/>
  <c r="F19" i="1"/>
  <c r="F22" i="1"/>
  <c r="F23" i="1"/>
  <c r="F24" i="1"/>
  <c r="F25" i="1"/>
  <c r="F32" i="1"/>
  <c r="F34" i="1"/>
  <c r="F35" i="1"/>
  <c r="F37" i="1"/>
  <c r="F38" i="1"/>
  <c r="F40" i="1"/>
  <c r="F42" i="1"/>
  <c r="F44" i="1"/>
  <c r="F4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W4" i="1"/>
  <c r="W3" i="1" l="1"/>
  <c r="W5" i="1"/>
  <c r="W2" i="1"/>
</calcChain>
</file>

<file path=xl/sharedStrings.xml><?xml version="1.0" encoding="utf-8"?>
<sst xmlns="http://schemas.openxmlformats.org/spreadsheetml/2006/main" count="585" uniqueCount="201">
  <si>
    <t>Name</t>
  </si>
  <si>
    <t>Difficulty</t>
  </si>
  <si>
    <t>Demon #</t>
  </si>
  <si>
    <t>Creator</t>
  </si>
  <si>
    <t>Attempts</t>
  </si>
  <si>
    <t>Enjoyment (/10)</t>
  </si>
  <si>
    <t>Date Beaten</t>
  </si>
  <si>
    <t>Hardest?</t>
  </si>
  <si>
    <t>GDDL Hardest?</t>
  </si>
  <si>
    <t>Length</t>
  </si>
  <si>
    <t>Old Attempts</t>
  </si>
  <si>
    <t>GDDL Rating</t>
  </si>
  <si>
    <t>Comments</t>
  </si>
  <si>
    <t>Acropolis</t>
  </si>
  <si>
    <t>Insane</t>
  </si>
  <si>
    <t>Zobros</t>
  </si>
  <si>
    <t>Yes</t>
  </si>
  <si>
    <t>unknown</t>
  </si>
  <si>
    <t>Total Attempts:</t>
  </si>
  <si>
    <t>8o</t>
  </si>
  <si>
    <t>No</t>
  </si>
  <si>
    <t>Average Attempts:</t>
  </si>
  <si>
    <t>Supersonic</t>
  </si>
  <si>
    <t>ZenthicAlpha</t>
  </si>
  <si>
    <t>Average Enjoyment:</t>
  </si>
  <si>
    <t>CraZy</t>
  </si>
  <si>
    <t>Hard</t>
  </si>
  <si>
    <t>DavJT</t>
  </si>
  <si>
    <t>Highest Attempts:</t>
  </si>
  <si>
    <t>Future Funk</t>
  </si>
  <si>
    <t>JonathanGD</t>
  </si>
  <si>
    <t>Dance Massacre</t>
  </si>
  <si>
    <t>Hinds</t>
  </si>
  <si>
    <t>in rainbows</t>
  </si>
  <si>
    <t>Lfritz</t>
  </si>
  <si>
    <t>Click sync focused and very satisfying. 89% was annoying though - still very fun</t>
  </si>
  <si>
    <t>ToE II v2</t>
  </si>
  <si>
    <t>IIINeptuneIII</t>
  </si>
  <si>
    <t>Nine Circles</t>
  </si>
  <si>
    <t>White Women</t>
  </si>
  <si>
    <t>HeatherHayes</t>
  </si>
  <si>
    <t>Crisis Complex</t>
  </si>
  <si>
    <t>Medium</t>
  </si>
  <si>
    <t>Lemons</t>
  </si>
  <si>
    <t>Pretty fun, weird UFOs but good dual practice</t>
  </si>
  <si>
    <t>Resurrection</t>
  </si>
  <si>
    <t>~2200</t>
  </si>
  <si>
    <t>Wow. What an experience. EXTREMELY unbalanced, died at 95%+ soooo many times. Glad it's done</t>
  </si>
  <si>
    <t>Biru</t>
  </si>
  <si>
    <t>HeLL</t>
  </si>
  <si>
    <t>Serponge</t>
  </si>
  <si>
    <t>Fluke from 71 - I NEVER FLUKE LEVELS!! Fun and consistent level, but pretty unbalanced</t>
  </si>
  <si>
    <t>Nitrogen</t>
  </si>
  <si>
    <t>Vlacc</t>
  </si>
  <si>
    <t>Unbalanced but still pretty fun - difficult UFO parts</t>
  </si>
  <si>
    <t>Hellcat</t>
  </si>
  <si>
    <t>MikeWheelerFan</t>
  </si>
  <si>
    <t>Very skill based timing level</t>
  </si>
  <si>
    <t>Scarlet Smog</t>
  </si>
  <si>
    <t>ToastLord</t>
  </si>
  <si>
    <t>Very hard to learn bc of deco</t>
  </si>
  <si>
    <t>Based</t>
  </si>
  <si>
    <t>Ryder</t>
  </si>
  <si>
    <t>I lost some attempts, maybe about 500. Unbalanced with a frustrating dual</t>
  </si>
  <si>
    <t>Hexagon Force v2</t>
  </si>
  <si>
    <t>Gy</t>
  </si>
  <si>
    <t>An Gyung</t>
  </si>
  <si>
    <t>Tengu Wind</t>
  </si>
  <si>
    <t>Shemo</t>
  </si>
  <si>
    <t>It's alright but the boss fight is kinda annoying</t>
  </si>
  <si>
    <t>Broken Reality</t>
  </si>
  <si>
    <t>Alphanetic</t>
  </si>
  <si>
    <t>I got very unlucky with this one, many deaths past 90%</t>
  </si>
  <si>
    <t>Red Dart</t>
  </si>
  <si>
    <t>4chairs</t>
  </si>
  <si>
    <t>Sakupen Egg</t>
  </si>
  <si>
    <t>Sivlol</t>
  </si>
  <si>
    <t>Color Crusher</t>
  </si>
  <si>
    <t>Renn241</t>
  </si>
  <si>
    <t>~200</t>
  </si>
  <si>
    <t>Verity</t>
  </si>
  <si>
    <t>Mechanical Showdown</t>
  </si>
  <si>
    <t>Tongii</t>
  </si>
  <si>
    <t>Silent ClubX Rebirth</t>
  </si>
  <si>
    <t>BrainETR</t>
  </si>
  <si>
    <t>Reanimation</t>
  </si>
  <si>
    <t>Terron</t>
  </si>
  <si>
    <t>Fratura</t>
  </si>
  <si>
    <t>joojmiguel</t>
  </si>
  <si>
    <t>Well Rested</t>
  </si>
  <si>
    <t>CometFace</t>
  </si>
  <si>
    <t>Cant Let Vulc</t>
  </si>
  <si>
    <t>Vulcanium4</t>
  </si>
  <si>
    <t>I got unbelievably unlucky. Pretty fun</t>
  </si>
  <si>
    <t>Section</t>
  </si>
  <si>
    <t>Guppy28</t>
  </si>
  <si>
    <t>Speed of Light II</t>
  </si>
  <si>
    <t>TheRealSalad</t>
  </si>
  <si>
    <t>Bloudeleuste</t>
  </si>
  <si>
    <t>Easy</t>
  </si>
  <si>
    <t>MrSpaghetti</t>
  </si>
  <si>
    <t>Feels more like medium demon</t>
  </si>
  <si>
    <t>Sidestep</t>
  </si>
  <si>
    <t>ChaSe</t>
  </si>
  <si>
    <t>Collapse</t>
  </si>
  <si>
    <t>zZeusGD</t>
  </si>
  <si>
    <t>Wowzers Holy</t>
  </si>
  <si>
    <t>Lumpy</t>
  </si>
  <si>
    <t>Lucy</t>
  </si>
  <si>
    <t>Lyal</t>
  </si>
  <si>
    <t>Fast N Spicy</t>
  </si>
  <si>
    <t>spark</t>
  </si>
  <si>
    <t>Feels more like medium demon, pretty hard duals</t>
  </si>
  <si>
    <t>Traction</t>
  </si>
  <si>
    <t>Ferdefunky</t>
  </si>
  <si>
    <t>To the Grave</t>
  </si>
  <si>
    <t>-</t>
  </si>
  <si>
    <t>ClutterX</t>
  </si>
  <si>
    <t>KuraiYonaka</t>
  </si>
  <si>
    <t>Motion</t>
  </si>
  <si>
    <t>TamaN</t>
  </si>
  <si>
    <t>Zircon</t>
  </si>
  <si>
    <t>DHaner</t>
  </si>
  <si>
    <t>Death Moon</t>
  </si>
  <si>
    <t>Caustic</t>
  </si>
  <si>
    <t>Still A Way</t>
  </si>
  <si>
    <t>Hack695</t>
  </si>
  <si>
    <t>Chromatique</t>
  </si>
  <si>
    <t>StyphonTV</t>
  </si>
  <si>
    <t>Citadel</t>
  </si>
  <si>
    <t>Subwoofer</t>
  </si>
  <si>
    <t>Annoying moving objects and unsightreadable ending</t>
  </si>
  <si>
    <t>Cosmic Rush</t>
  </si>
  <si>
    <t>0xNano</t>
  </si>
  <si>
    <t>Voyager</t>
  </si>
  <si>
    <t>Nasgubb</t>
  </si>
  <si>
    <t>Change of Scene</t>
  </si>
  <si>
    <t>Bli</t>
  </si>
  <si>
    <t>Buried Angel</t>
  </si>
  <si>
    <t>F3lixram</t>
  </si>
  <si>
    <t>Rusted World</t>
  </si>
  <si>
    <t>Shlacken</t>
  </si>
  <si>
    <t>Demon Park</t>
  </si>
  <si>
    <t>M2Cole</t>
  </si>
  <si>
    <t>Virtualization</t>
  </si>
  <si>
    <t>Splinter25</t>
  </si>
  <si>
    <t>NTTE</t>
  </si>
  <si>
    <t>EnoOr4Real</t>
  </si>
  <si>
    <t>Warehouse</t>
  </si>
  <si>
    <t>GDCreeper4</t>
  </si>
  <si>
    <t>Invisible Clubstep</t>
  </si>
  <si>
    <t>Bass Knight</t>
  </si>
  <si>
    <t>GameForGame</t>
  </si>
  <si>
    <t>Ratio Circles</t>
  </si>
  <si>
    <t>ch4rlie03</t>
  </si>
  <si>
    <t>Mirror Force</t>
  </si>
  <si>
    <t>Dudex</t>
  </si>
  <si>
    <t>Raven</t>
  </si>
  <si>
    <t>CyanBoi</t>
  </si>
  <si>
    <t>Common s3nse</t>
  </si>
  <si>
    <t>lealhalzitx</t>
  </si>
  <si>
    <t>Weird</t>
  </si>
  <si>
    <t>llertt</t>
  </si>
  <si>
    <t>Star Road</t>
  </si>
  <si>
    <t>Nicki1202</t>
  </si>
  <si>
    <t>iSpyWithMyLittleEye</t>
  </si>
  <si>
    <t>Voxicat</t>
  </si>
  <si>
    <t>Anasthasia</t>
  </si>
  <si>
    <t>alkali</t>
  </si>
  <si>
    <t>The Farewell</t>
  </si>
  <si>
    <t>STARPUNK</t>
  </si>
  <si>
    <t>I Made This 4 Fun</t>
  </si>
  <si>
    <t>xGWx</t>
  </si>
  <si>
    <t>Blindfolder</t>
  </si>
  <si>
    <t>FeindFighter</t>
  </si>
  <si>
    <t>The Lightning Road</t>
  </si>
  <si>
    <t>Timeless Real</t>
  </si>
  <si>
    <t>NODE</t>
  </si>
  <si>
    <t>robotchief</t>
  </si>
  <si>
    <t>Reminds of color crusher.</t>
  </si>
  <si>
    <t>Grey Trap</t>
  </si>
  <si>
    <t>Clasi</t>
  </si>
  <si>
    <t>loads of timings, difficult and awkward duals, top heavy</t>
  </si>
  <si>
    <t>ThermoDynamix</t>
  </si>
  <si>
    <t>flash</t>
  </si>
  <si>
    <t>crazy difficult ship, and some awkward timings. Pretty unbalanced but mostly fun</t>
  </si>
  <si>
    <t>Dogshit level. Unbalanced, boring, inconsistent and buggy. Absolute trash</t>
  </si>
  <si>
    <t>suomi</t>
  </si>
  <si>
    <t>didn't bother with practice mode, just went for it. Like a 5 month gap between when I started and when I finished</t>
  </si>
  <si>
    <t>Perfectly fun and consistent level ruined by a shitty ending. Feels more like a hard medium</t>
  </si>
  <si>
    <t>id</t>
  </si>
  <si>
    <t>Theory of Every v2</t>
  </si>
  <si>
    <t>Electroman Adven v2</t>
  </si>
  <si>
    <t>Clubstep v2</t>
  </si>
  <si>
    <t>Electrodynamix v2</t>
  </si>
  <si>
    <t>Difficulty Face</t>
  </si>
  <si>
    <t>assets\easy demon.png</t>
  </si>
  <si>
    <t>assets\medium demon.png</t>
  </si>
  <si>
    <t>assets\hard demon.png</t>
  </si>
  <si>
    <t>assets\insane demon.png</t>
  </si>
  <si>
    <t>Space Circles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</si>
</sst>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 tint="9.9978637043366805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9160FA"/>
        <bgColor indexed="64"/>
      </patternFill>
    </fill>
    <fill>
      <patternFill patternType="solid">
        <fgColor rgb="FFEE7E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E8FBA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11" borderId="0" xfId="0" applyFill="1" applyAlignment="1">
      <alignment horizontal="center" vertical="center"/>
    </xf>
    <xf numFmtId="0" fontId="0" fillId="12" borderId="0" xfId="0" applyFill="1"/>
    <xf numFmtId="164" fontId="0" fillId="3" borderId="0" xfId="0" applyNumberFormat="1" applyFill="1" applyAlignment="1">
      <alignment vertical="center"/>
    </xf>
    <xf numFmtId="164" fontId="0" fillId="0" borderId="0" xfId="0" applyNumberFormat="1" applyAlignment="1">
      <alignment horizontal="left" vertical="center"/>
    </xf>
    <xf numFmtId="2" fontId="0" fillId="3" borderId="0" xfId="0" applyNumberFormat="1" applyFill="1" applyAlignment="1">
      <alignment vertical="center"/>
    </xf>
    <xf numFmtId="2" fontId="0" fillId="13" borderId="0" xfId="0" applyNumberFormat="1" applyFill="1" applyAlignment="1">
      <alignment horizontal="center" vertical="center"/>
    </xf>
  </cellXfs>
  <cellStyles count="1">
    <cellStyle name="Normal" xfId="0" builtinId="0"/>
  </cellStyles>
  <dxfs count="17"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2" formatCode="0.00"/>
      <alignment horizontal="center" vertical="center"/>
    </dxf>
    <dxf>
      <numFmt numFmtId="0" formatCode="General"/>
      <alignment horizontal="center" vertical="center"/>
    </dxf>
    <dxf>
      <numFmt numFmtId="164" formatCode="[$-F400]h:mm:ss\ AM/PM"/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numFmt numFmtId="19" formatCode="dd/mm/yyyy"/>
      <alignment horizontal="center" vertical="center" textRotation="0" wrapText="0" indent="0" justifyLastLine="0" shrinkToFit="0" readingOrder="0"/>
    </dxf>
    <dxf>
      <numFmt numFmtId="2" formatCode="0.00"/>
      <alignment horizontal="center" vertical="center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53A7A-48C6-4AE3-B2A5-4AA511D3C861}" name="Table1" displayName="Table1" ref="A1:O204" totalsRowShown="0" headerRowDxfId="16" dataDxfId="15">
  <autoFilter ref="A1:O204" xr:uid="{07653A7A-48C6-4AE3-B2A5-4AA511D3C861}"/>
  <sortState xmlns:xlrd2="http://schemas.microsoft.com/office/spreadsheetml/2017/richdata2" ref="A2:N204">
    <sortCondition ref="D1:D204"/>
  </sortState>
  <tableColumns count="15">
    <tableColumn id="1" xr3:uid="{56DF459D-08D6-4AB1-B9B2-71C007AC59D2}" name="Name" dataDxfId="14"/>
    <tableColumn id="14" xr3:uid="{51D909E7-5796-48D9-B1C8-AB9E9912ED53}" name="id" dataDxfId="13"/>
    <tableColumn id="2" xr3:uid="{288996E6-CB83-4073-A21D-AE12D4E8ED9B}" name="Difficulty" dataDxfId="12"/>
    <tableColumn id="3" xr3:uid="{AFF4338A-8FE0-4BB7-AA4B-F9CD876E0BFB}" name="Demon #" dataDxfId="11"/>
    <tableColumn id="4" xr3:uid="{0B3E96BD-0AB1-4296-806D-23D4FA0EE61B}" name="Creator" dataDxfId="10"/>
    <tableColumn id="6" xr3:uid="{BA15436F-983E-41FC-805A-F7E962570746}" name="Attempts" dataDxfId="9"/>
    <tableColumn id="7" xr3:uid="{D3151768-B3F2-4000-945A-B7C49D94A1B3}" name="Enjoyment (/10)" dataDxfId="8"/>
    <tableColumn id="8" xr3:uid="{147DC1DB-90AB-4BBC-A8AD-7579002940F7}" name="Date Beaten" dataDxfId="7"/>
    <tableColumn id="5" xr3:uid="{38DBF703-EC39-164E-A407-6E542BA68339}" name="Hardest?" dataDxfId="6"/>
    <tableColumn id="11" xr3:uid="{F0AA1DE1-B6A9-D04C-9988-2C62A366D6B6}" name="GDDL Hardest?" dataDxfId="5"/>
    <tableColumn id="10" xr3:uid="{61951582-C4D0-D541-A56A-F1BEA764E275}" name="Length" dataDxfId="4"/>
    <tableColumn id="9" xr3:uid="{C7419438-83E2-B040-A057-8B87F10542CA}" name="Old Attempts" dataDxfId="3"/>
    <tableColumn id="13" xr3:uid="{17F71645-FB54-684E-994F-427F3E2E51D0}" name="GDDL Rating" dataDxfId="2"/>
    <tableColumn id="12" xr3:uid="{EEEEF184-2B4D-C844-8524-3F4F1A03CDC9}" name="Comments" dataDxfId="1"/>
    <tableColumn id="15" xr3:uid="{302F0A8E-13FD-4B09-9026-364054FAEACC}" name="Difficulty Face" dataDxfId="0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FFB6-380B-984F-B14E-0E23285F277F}">
  <dimension ref="A1:W204"/>
  <sheetViews>
    <sheetView tabSelected="1" topLeftCell="A69" zoomScale="77" zoomScaleNormal="85" zoomScaleSheetLayoutView="100" workbookViewId="0">
      <selection activeCell="F89" sqref="F89"/>
    </sheetView>
  </sheetViews>
  <sheetFormatPr defaultRowHeight="15" x14ac:dyDescent="0.25"/>
  <cols>
    <col min="1" max="1" width="19.140625" bestFit="1" customWidth="1"/>
    <col min="2" max="3" width="11.140625" bestFit="1" customWidth="1"/>
    <col min="4" max="4" width="15" bestFit="1" customWidth="1"/>
    <col min="5" max="5" width="11.42578125" bestFit="1" customWidth="1"/>
    <col min="6" max="6" width="17.28515625" bestFit="1" customWidth="1"/>
    <col min="7" max="7" width="13.5703125" bestFit="1" customWidth="1"/>
    <col min="8" max="8" width="17.42578125" customWidth="1"/>
    <col min="9" max="9" width="13.42578125" customWidth="1"/>
    <col min="10" max="10" width="14.5703125" style="22" bestFit="1" customWidth="1"/>
    <col min="11" max="11" width="15.140625" style="22" bestFit="1" customWidth="1"/>
    <col min="12" max="12" width="15.140625" bestFit="1" customWidth="1"/>
    <col min="13" max="13" width="12.5703125" customWidth="1"/>
    <col min="14" max="14" width="111.85546875" customWidth="1"/>
    <col min="15" max="15" width="32.85546875" customWidth="1"/>
  </cols>
  <sheetData>
    <row r="1" spans="1:23" x14ac:dyDescent="0.25">
      <c r="A1" s="1" t="s">
        <v>0</v>
      </c>
      <c r="B1" s="1" t="s">
        <v>190</v>
      </c>
      <c r="C1" s="2" t="s">
        <v>1</v>
      </c>
      <c r="D1" s="1" t="s">
        <v>2</v>
      </c>
      <c r="E1" s="2" t="s">
        <v>3</v>
      </c>
      <c r="F1" s="1" t="s">
        <v>4</v>
      </c>
      <c r="G1" s="14" t="s">
        <v>5</v>
      </c>
      <c r="H1" s="13" t="s">
        <v>6</v>
      </c>
      <c r="I1" s="9" t="s">
        <v>7</v>
      </c>
      <c r="J1" s="9" t="s">
        <v>8</v>
      </c>
      <c r="K1" s="23" t="s">
        <v>9</v>
      </c>
      <c r="L1" s="9" t="s">
        <v>10</v>
      </c>
      <c r="M1" s="25" t="s">
        <v>11</v>
      </c>
      <c r="N1" s="23" t="s">
        <v>12</v>
      </c>
      <c r="O1" s="23" t="s">
        <v>195</v>
      </c>
    </row>
    <row r="2" spans="1:23" x14ac:dyDescent="0.25">
      <c r="A2" s="3" t="s">
        <v>191</v>
      </c>
      <c r="B2" s="3">
        <v>369294</v>
      </c>
      <c r="C2" s="4" t="s">
        <v>99</v>
      </c>
      <c r="D2" s="3">
        <v>27</v>
      </c>
      <c r="E2" s="3" t="s">
        <v>37</v>
      </c>
      <c r="F2" s="3">
        <v>226</v>
      </c>
      <c r="G2" s="5">
        <v>8</v>
      </c>
      <c r="H2" s="6">
        <v>45109</v>
      </c>
      <c r="I2" s="3" t="s">
        <v>20</v>
      </c>
      <c r="J2" s="3" t="s">
        <v>20</v>
      </c>
      <c r="K2" s="15">
        <v>6.1111111111111116E-2</v>
      </c>
      <c r="L2" s="3" t="s">
        <v>17</v>
      </c>
      <c r="M2" s="17">
        <v>2.06</v>
      </c>
      <c r="N2" s="24"/>
      <c r="O2" s="15" t="s">
        <v>196</v>
      </c>
      <c r="P2" s="20"/>
      <c r="Q2" s="15"/>
      <c r="R2" s="20"/>
      <c r="S2" s="18"/>
      <c r="U2" s="15"/>
      <c r="V2" s="20" t="s">
        <v>18</v>
      </c>
      <c r="W2" s="18">
        <f>SUM(Table1[Attempts])</f>
        <v>127482</v>
      </c>
    </row>
    <row r="3" spans="1:23" x14ac:dyDescent="0.25">
      <c r="A3" s="3" t="s">
        <v>192</v>
      </c>
      <c r="B3" s="3">
        <v>428765</v>
      </c>
      <c r="C3" s="4" t="s">
        <v>99</v>
      </c>
      <c r="D3" s="3">
        <v>28</v>
      </c>
      <c r="E3" s="3" t="s">
        <v>37</v>
      </c>
      <c r="F3" s="3">
        <v>275</v>
      </c>
      <c r="G3" s="5">
        <v>8.5</v>
      </c>
      <c r="H3" s="6">
        <v>45109</v>
      </c>
      <c r="I3" s="3" t="s">
        <v>20</v>
      </c>
      <c r="J3" s="3" t="s">
        <v>20</v>
      </c>
      <c r="K3" s="15">
        <v>6.7361111111111108E-2</v>
      </c>
      <c r="L3" s="3" t="s">
        <v>17</v>
      </c>
      <c r="M3" s="17">
        <v>1.92</v>
      </c>
      <c r="N3" s="24"/>
      <c r="O3" s="15" t="s">
        <v>196</v>
      </c>
      <c r="P3" s="20"/>
      <c r="Q3" s="15"/>
      <c r="R3" s="20"/>
      <c r="S3" s="18"/>
      <c r="U3" s="15"/>
      <c r="V3" s="20" t="s">
        <v>21</v>
      </c>
      <c r="W3" s="18">
        <f>ROUND(AVERAGE(Table1[Attempts]),0)</f>
        <v>1574</v>
      </c>
    </row>
    <row r="4" spans="1:23" x14ac:dyDescent="0.25">
      <c r="A4" s="3" t="s">
        <v>193</v>
      </c>
      <c r="B4" s="3">
        <v>450920</v>
      </c>
      <c r="C4" s="7" t="s">
        <v>42</v>
      </c>
      <c r="D4" s="3">
        <v>29</v>
      </c>
      <c r="E4" s="3" t="s">
        <v>37</v>
      </c>
      <c r="F4" s="3">
        <v>1419</v>
      </c>
      <c r="G4" s="8">
        <v>9</v>
      </c>
      <c r="H4" s="6">
        <v>45111</v>
      </c>
      <c r="I4" s="3" t="s">
        <v>20</v>
      </c>
      <c r="J4" s="3" t="s">
        <v>16</v>
      </c>
      <c r="K4" s="15">
        <v>6.3194444444444442E-2</v>
      </c>
      <c r="L4" s="3" t="s">
        <v>17</v>
      </c>
      <c r="M4" s="17">
        <v>6.73</v>
      </c>
      <c r="N4" s="24"/>
      <c r="O4" s="15" t="s">
        <v>197</v>
      </c>
      <c r="P4" s="20"/>
      <c r="Q4" s="15"/>
      <c r="R4" s="20"/>
      <c r="S4" s="19"/>
      <c r="U4" s="15"/>
      <c r="V4" s="20" t="s">
        <v>24</v>
      </c>
      <c r="W4" s="19">
        <f>AVERAGE(Table1[Enjoyment (/10)])</f>
        <v>7.2283950617283947</v>
      </c>
    </row>
    <row r="5" spans="1:23" x14ac:dyDescent="0.25">
      <c r="A5" s="3" t="s">
        <v>194</v>
      </c>
      <c r="B5" s="3">
        <v>839175</v>
      </c>
      <c r="C5" s="7" t="s">
        <v>42</v>
      </c>
      <c r="D5" s="3">
        <v>30</v>
      </c>
      <c r="E5" s="3" t="s">
        <v>37</v>
      </c>
      <c r="F5" s="3">
        <v>434</v>
      </c>
      <c r="G5" s="5">
        <v>8.5</v>
      </c>
      <c r="H5" s="6">
        <v>45116</v>
      </c>
      <c r="I5" s="3" t="s">
        <v>16</v>
      </c>
      <c r="J5" s="3" t="s">
        <v>20</v>
      </c>
      <c r="K5" s="15">
        <v>5.9027777777777783E-2</v>
      </c>
      <c r="L5" s="3" t="s">
        <v>17</v>
      </c>
      <c r="M5" s="17">
        <v>6.59</v>
      </c>
      <c r="N5" s="24"/>
      <c r="O5" s="15" t="s">
        <v>197</v>
      </c>
      <c r="P5" s="20"/>
      <c r="Q5" s="15"/>
      <c r="R5" s="20"/>
      <c r="S5" s="18"/>
      <c r="U5" s="15"/>
      <c r="V5" s="20" t="s">
        <v>28</v>
      </c>
      <c r="W5" s="18">
        <f>MAX(Table1[Attempts])</f>
        <v>18022</v>
      </c>
    </row>
    <row r="6" spans="1:23" x14ac:dyDescent="0.25">
      <c r="A6" s="3" t="s">
        <v>64</v>
      </c>
      <c r="B6" s="3">
        <v>1698428</v>
      </c>
      <c r="C6" s="7" t="s">
        <v>42</v>
      </c>
      <c r="D6" s="3">
        <v>31</v>
      </c>
      <c r="E6" s="3" t="s">
        <v>37</v>
      </c>
      <c r="F6" s="3">
        <v>889</v>
      </c>
      <c r="G6" s="5">
        <v>8.5</v>
      </c>
      <c r="H6" s="6">
        <v>45117</v>
      </c>
      <c r="I6" s="3" t="s">
        <v>16</v>
      </c>
      <c r="J6" s="3" t="s">
        <v>16</v>
      </c>
      <c r="K6" s="15">
        <v>6.3888888888888884E-2</v>
      </c>
      <c r="L6" s="3" t="s">
        <v>17</v>
      </c>
      <c r="M6" s="17">
        <v>7.75</v>
      </c>
      <c r="N6" s="24"/>
      <c r="O6" s="15" t="s">
        <v>197</v>
      </c>
    </row>
    <row r="7" spans="1:23" x14ac:dyDescent="0.25">
      <c r="A7" s="3" t="s">
        <v>36</v>
      </c>
      <c r="B7" s="3">
        <v>3013070</v>
      </c>
      <c r="C7" s="10" t="s">
        <v>26</v>
      </c>
      <c r="D7" s="3">
        <v>32</v>
      </c>
      <c r="E7" s="3" t="s">
        <v>37</v>
      </c>
      <c r="F7" s="3">
        <f>2065+1695</f>
        <v>3760</v>
      </c>
      <c r="G7" s="11">
        <v>7</v>
      </c>
      <c r="H7" s="6">
        <v>45120</v>
      </c>
      <c r="I7" s="3" t="s">
        <v>16</v>
      </c>
      <c r="J7" s="3" t="s">
        <v>16</v>
      </c>
      <c r="K7" s="15">
        <v>6.1805555555555558E-2</v>
      </c>
      <c r="L7" s="3" t="s">
        <v>17</v>
      </c>
      <c r="M7" s="17">
        <v>11.66</v>
      </c>
      <c r="N7" s="24"/>
      <c r="O7" s="15" t="s">
        <v>198</v>
      </c>
    </row>
    <row r="8" spans="1:23" x14ac:dyDescent="0.25">
      <c r="A8" s="3" t="s">
        <v>38</v>
      </c>
      <c r="B8" s="3">
        <v>4284013</v>
      </c>
      <c r="C8" s="10" t="s">
        <v>26</v>
      </c>
      <c r="D8" s="3">
        <v>33</v>
      </c>
      <c r="E8" s="3" t="s">
        <v>15</v>
      </c>
      <c r="F8" s="3">
        <f>5637+1658</f>
        <v>7295</v>
      </c>
      <c r="G8" s="11">
        <v>7</v>
      </c>
      <c r="H8" s="6">
        <v>45135</v>
      </c>
      <c r="I8" s="3" t="s">
        <v>16</v>
      </c>
      <c r="J8" s="3" t="s">
        <v>20</v>
      </c>
      <c r="K8" s="15">
        <v>6.3888888888888884E-2</v>
      </c>
      <c r="L8" s="3" t="s">
        <v>17</v>
      </c>
      <c r="M8" s="17">
        <v>11.19</v>
      </c>
      <c r="N8" s="24"/>
      <c r="O8" s="15" t="s">
        <v>198</v>
      </c>
    </row>
    <row r="9" spans="1:23" x14ac:dyDescent="0.25">
      <c r="A9" s="3" t="s">
        <v>80</v>
      </c>
      <c r="B9" s="3">
        <v>18834999</v>
      </c>
      <c r="C9" s="7" t="s">
        <v>42</v>
      </c>
      <c r="D9" s="3">
        <v>34</v>
      </c>
      <c r="E9" s="3" t="s">
        <v>50</v>
      </c>
      <c r="F9" s="3">
        <f>970+3006</f>
        <v>3976</v>
      </c>
      <c r="G9" s="12">
        <v>5</v>
      </c>
      <c r="H9" s="6">
        <v>45149</v>
      </c>
      <c r="I9" s="3" t="s">
        <v>20</v>
      </c>
      <c r="J9" s="3" t="s">
        <v>20</v>
      </c>
      <c r="K9" s="15">
        <v>5.6944444444444443E-2</v>
      </c>
      <c r="L9" s="3" t="s">
        <v>17</v>
      </c>
      <c r="M9" s="17">
        <v>6.89</v>
      </c>
      <c r="N9" s="24"/>
      <c r="O9" s="15" t="s">
        <v>197</v>
      </c>
    </row>
    <row r="10" spans="1:23" x14ac:dyDescent="0.25">
      <c r="A10" s="3" t="s">
        <v>75</v>
      </c>
      <c r="B10" s="3">
        <v>58002670</v>
      </c>
      <c r="C10" s="7" t="s">
        <v>42</v>
      </c>
      <c r="D10" s="3">
        <v>35</v>
      </c>
      <c r="E10" s="3" t="s">
        <v>76</v>
      </c>
      <c r="F10" s="3">
        <f>1296+938</f>
        <v>2234</v>
      </c>
      <c r="G10" s="5">
        <v>8.5</v>
      </c>
      <c r="H10" s="6">
        <v>45151</v>
      </c>
      <c r="I10" s="3" t="s">
        <v>20</v>
      </c>
      <c r="J10" s="3" t="s">
        <v>20</v>
      </c>
      <c r="K10" s="15">
        <v>4.4444444444444446E-2</v>
      </c>
      <c r="L10" s="3" t="s">
        <v>17</v>
      </c>
      <c r="M10" s="17">
        <v>7.11</v>
      </c>
      <c r="N10" s="24"/>
      <c r="O10" s="15" t="s">
        <v>197</v>
      </c>
    </row>
    <row r="11" spans="1:23" x14ac:dyDescent="0.25">
      <c r="A11" s="3" t="s">
        <v>48</v>
      </c>
      <c r="B11" s="3">
        <v>47611766</v>
      </c>
      <c r="C11" s="7" t="s">
        <v>42</v>
      </c>
      <c r="D11" s="3">
        <v>36</v>
      </c>
      <c r="E11" s="3" t="s">
        <v>30</v>
      </c>
      <c r="F11" s="3">
        <f>1465+1175</f>
        <v>2640</v>
      </c>
      <c r="G11" s="16">
        <v>3</v>
      </c>
      <c r="H11" s="6">
        <v>45152</v>
      </c>
      <c r="I11" s="3" t="s">
        <v>16</v>
      </c>
      <c r="J11" s="3" t="s">
        <v>20</v>
      </c>
      <c r="K11" s="15">
        <v>0.23263888888888887</v>
      </c>
      <c r="L11" s="3" t="s">
        <v>17</v>
      </c>
      <c r="M11" s="17">
        <v>9.7200000000000006</v>
      </c>
      <c r="N11" s="24"/>
      <c r="O11" s="15" t="s">
        <v>197</v>
      </c>
    </row>
    <row r="12" spans="1:23" x14ac:dyDescent="0.25">
      <c r="A12" s="3" t="s">
        <v>175</v>
      </c>
      <c r="B12" s="3">
        <v>55520</v>
      </c>
      <c r="C12" s="4" t="s">
        <v>99</v>
      </c>
      <c r="D12" s="3">
        <v>37</v>
      </c>
      <c r="E12" s="3" t="s">
        <v>176</v>
      </c>
      <c r="F12" s="3">
        <v>300</v>
      </c>
      <c r="G12" s="11">
        <v>7</v>
      </c>
      <c r="H12" s="6">
        <v>45161</v>
      </c>
      <c r="I12" s="3" t="s">
        <v>20</v>
      </c>
      <c r="J12" s="3" t="s">
        <v>20</v>
      </c>
      <c r="K12" s="15">
        <v>5.6250000000000001E-2</v>
      </c>
      <c r="L12" s="3" t="s">
        <v>17</v>
      </c>
      <c r="M12" s="17">
        <v>1.03</v>
      </c>
      <c r="N12" s="24"/>
      <c r="O12" s="15" t="s">
        <v>196</v>
      </c>
    </row>
    <row r="13" spans="1:23" x14ac:dyDescent="0.25">
      <c r="A13" s="3" t="s">
        <v>144</v>
      </c>
      <c r="B13" s="3">
        <v>76799716</v>
      </c>
      <c r="C13" s="4" t="s">
        <v>99</v>
      </c>
      <c r="D13" s="3">
        <v>38</v>
      </c>
      <c r="E13" s="3" t="s">
        <v>145</v>
      </c>
      <c r="F13" s="3">
        <f>71+381</f>
        <v>452</v>
      </c>
      <c r="G13" s="8">
        <v>9</v>
      </c>
      <c r="H13" s="6">
        <v>45164</v>
      </c>
      <c r="I13" s="3" t="s">
        <v>20</v>
      </c>
      <c r="J13" s="3" t="s">
        <v>20</v>
      </c>
      <c r="K13" s="15">
        <v>5.0694444444444452E-2</v>
      </c>
      <c r="L13" s="3" t="s">
        <v>17</v>
      </c>
      <c r="M13" s="17">
        <v>2.8</v>
      </c>
      <c r="N13" s="24"/>
      <c r="O13" s="15" t="s">
        <v>196</v>
      </c>
    </row>
    <row r="14" spans="1:23" x14ac:dyDescent="0.25">
      <c r="A14" s="3" t="s">
        <v>155</v>
      </c>
      <c r="B14" s="3">
        <v>22390740</v>
      </c>
      <c r="C14" s="4" t="s">
        <v>99</v>
      </c>
      <c r="D14" s="3">
        <v>39</v>
      </c>
      <c r="E14" s="3" t="s">
        <v>156</v>
      </c>
      <c r="F14" s="3">
        <v>191</v>
      </c>
      <c r="G14" s="5">
        <v>8</v>
      </c>
      <c r="H14" s="6">
        <v>45170</v>
      </c>
      <c r="I14" s="3" t="s">
        <v>20</v>
      </c>
      <c r="J14" s="3" t="s">
        <v>20</v>
      </c>
      <c r="K14" s="15">
        <v>4.8611111111111112E-2</v>
      </c>
      <c r="L14" s="3" t="s">
        <v>17</v>
      </c>
      <c r="M14" s="17">
        <v>2.09</v>
      </c>
      <c r="N14" s="24"/>
      <c r="O14" s="15" t="s">
        <v>196</v>
      </c>
    </row>
    <row r="15" spans="1:23" x14ac:dyDescent="0.25">
      <c r="A15" s="3" t="s">
        <v>31</v>
      </c>
      <c r="B15" s="3">
        <v>11607707</v>
      </c>
      <c r="C15" s="10" t="s">
        <v>26</v>
      </c>
      <c r="D15" s="3">
        <v>40</v>
      </c>
      <c r="E15" s="3" t="s">
        <v>32</v>
      </c>
      <c r="F15" s="3">
        <f>5072+315+318</f>
        <v>5705</v>
      </c>
      <c r="G15" s="11">
        <v>6</v>
      </c>
      <c r="H15" s="6">
        <v>45186</v>
      </c>
      <c r="I15" s="3" t="s">
        <v>16</v>
      </c>
      <c r="J15" s="3" t="s">
        <v>16</v>
      </c>
      <c r="K15" s="15">
        <v>6.3194444444444442E-2</v>
      </c>
      <c r="L15" s="3" t="s">
        <v>17</v>
      </c>
      <c r="M15" s="17">
        <v>12.77</v>
      </c>
      <c r="N15" s="24"/>
      <c r="O15" s="15" t="s">
        <v>198</v>
      </c>
    </row>
    <row r="16" spans="1:23" x14ac:dyDescent="0.25">
      <c r="A16" s="3" t="s">
        <v>39</v>
      </c>
      <c r="B16" s="3">
        <v>63075323</v>
      </c>
      <c r="C16" s="10" t="s">
        <v>26</v>
      </c>
      <c r="D16" s="3">
        <v>41</v>
      </c>
      <c r="E16" s="3" t="s">
        <v>40</v>
      </c>
      <c r="F16" s="3">
        <f>717+1137</f>
        <v>1854</v>
      </c>
      <c r="G16" s="8">
        <v>9.5</v>
      </c>
      <c r="H16" s="6">
        <v>45192</v>
      </c>
      <c r="I16" s="3" t="s">
        <v>20</v>
      </c>
      <c r="J16" s="3" t="s">
        <v>20</v>
      </c>
      <c r="K16" s="15">
        <v>4.2361111111111106E-2</v>
      </c>
      <c r="L16" s="3" t="s">
        <v>17</v>
      </c>
      <c r="M16" s="17">
        <v>10.75</v>
      </c>
      <c r="N16" s="24"/>
      <c r="O16" s="15" t="s">
        <v>198</v>
      </c>
    </row>
    <row r="17" spans="1:15" x14ac:dyDescent="0.25">
      <c r="A17" s="3" t="s">
        <v>169</v>
      </c>
      <c r="B17" s="3">
        <v>28352064</v>
      </c>
      <c r="C17" s="4" t="s">
        <v>99</v>
      </c>
      <c r="D17" s="3">
        <v>42</v>
      </c>
      <c r="E17" s="3" t="s">
        <v>30</v>
      </c>
      <c r="F17" s="3">
        <v>24</v>
      </c>
      <c r="G17" s="11">
        <v>7.5</v>
      </c>
      <c r="H17" s="6">
        <v>45223</v>
      </c>
      <c r="I17" s="3" t="s">
        <v>20</v>
      </c>
      <c r="J17" s="3" t="s">
        <v>20</v>
      </c>
      <c r="K17" s="15">
        <v>0.19999999999999998</v>
      </c>
      <c r="L17" s="3" t="s">
        <v>17</v>
      </c>
      <c r="M17" s="17">
        <v>1.69</v>
      </c>
      <c r="N17" s="24"/>
      <c r="O17" s="15" t="s">
        <v>196</v>
      </c>
    </row>
    <row r="18" spans="1:15" x14ac:dyDescent="0.25">
      <c r="A18" s="3" t="s">
        <v>29</v>
      </c>
      <c r="B18" s="3">
        <v>44062068</v>
      </c>
      <c r="C18" s="10" t="s">
        <v>26</v>
      </c>
      <c r="D18" s="3">
        <v>43</v>
      </c>
      <c r="E18" s="3" t="s">
        <v>30</v>
      </c>
      <c r="F18" s="3">
        <f>1004+517+1268</f>
        <v>2789</v>
      </c>
      <c r="G18" s="5">
        <v>8</v>
      </c>
      <c r="H18" s="6">
        <v>45224</v>
      </c>
      <c r="I18" s="3" t="s">
        <v>16</v>
      </c>
      <c r="J18" s="3" t="s">
        <v>16</v>
      </c>
      <c r="K18" s="15">
        <v>0.18055555555555555</v>
      </c>
      <c r="L18" s="3" t="s">
        <v>17</v>
      </c>
      <c r="M18" s="17">
        <v>12.86</v>
      </c>
      <c r="N18" s="24"/>
      <c r="O18" s="15" t="s">
        <v>198</v>
      </c>
    </row>
    <row r="19" spans="1:15" x14ac:dyDescent="0.25">
      <c r="A19" s="3" t="s">
        <v>136</v>
      </c>
      <c r="B19" s="3">
        <v>90475473</v>
      </c>
      <c r="C19" s="4" t="s">
        <v>99</v>
      </c>
      <c r="D19" s="3">
        <v>44</v>
      </c>
      <c r="E19" s="3" t="s">
        <v>137</v>
      </c>
      <c r="F19" s="3">
        <f>34+281</f>
        <v>315</v>
      </c>
      <c r="G19" s="11">
        <v>7.5</v>
      </c>
      <c r="H19" s="6">
        <v>45226</v>
      </c>
      <c r="I19" s="3" t="s">
        <v>20</v>
      </c>
      <c r="J19" s="3" t="s">
        <v>20</v>
      </c>
      <c r="K19" s="15">
        <v>0.14375000000000002</v>
      </c>
      <c r="L19" s="3" t="s">
        <v>17</v>
      </c>
      <c r="M19" s="17">
        <v>2.89</v>
      </c>
      <c r="N19" s="24"/>
      <c r="O19" s="15" t="s">
        <v>196</v>
      </c>
    </row>
    <row r="20" spans="1:15" x14ac:dyDescent="0.25">
      <c r="A20" s="3" t="s">
        <v>165</v>
      </c>
      <c r="B20" s="3">
        <v>89886591</v>
      </c>
      <c r="C20" s="4" t="s">
        <v>99</v>
      </c>
      <c r="D20" s="3">
        <v>45</v>
      </c>
      <c r="E20" s="3" t="s">
        <v>166</v>
      </c>
      <c r="F20" s="3">
        <v>200</v>
      </c>
      <c r="G20" s="5">
        <v>8.5</v>
      </c>
      <c r="H20" s="6">
        <v>45226</v>
      </c>
      <c r="I20" s="3" t="s">
        <v>20</v>
      </c>
      <c r="J20" s="3" t="s">
        <v>20</v>
      </c>
      <c r="K20" s="15">
        <v>7.4305555555555555E-2</v>
      </c>
      <c r="L20" s="3" t="s">
        <v>17</v>
      </c>
      <c r="M20" s="17">
        <v>1.76</v>
      </c>
      <c r="N20" s="24"/>
      <c r="O20" s="15" t="s">
        <v>196</v>
      </c>
    </row>
    <row r="21" spans="1:15" x14ac:dyDescent="0.25">
      <c r="A21" s="3" t="s">
        <v>142</v>
      </c>
      <c r="B21" s="3">
        <v>10109</v>
      </c>
      <c r="C21" s="4" t="s">
        <v>99</v>
      </c>
      <c r="D21" s="3">
        <v>46</v>
      </c>
      <c r="E21" s="3" t="s">
        <v>143</v>
      </c>
      <c r="F21" s="3">
        <v>597</v>
      </c>
      <c r="G21" s="12">
        <v>4</v>
      </c>
      <c r="H21" s="6">
        <v>45232</v>
      </c>
      <c r="I21" s="3" t="s">
        <v>20</v>
      </c>
      <c r="J21" s="3" t="s">
        <v>20</v>
      </c>
      <c r="K21" s="15">
        <v>6.6666666666666666E-2</v>
      </c>
      <c r="L21" s="3" t="s">
        <v>17</v>
      </c>
      <c r="M21" s="17">
        <v>2.81</v>
      </c>
      <c r="N21" s="24"/>
      <c r="O21" s="15" t="s">
        <v>196</v>
      </c>
    </row>
    <row r="22" spans="1:15" x14ac:dyDescent="0.25">
      <c r="A22" s="3" t="s">
        <v>13</v>
      </c>
      <c r="B22" s="3">
        <v>5155022</v>
      </c>
      <c r="C22" s="21" t="s">
        <v>14</v>
      </c>
      <c r="D22" s="3">
        <v>48</v>
      </c>
      <c r="E22" s="3" t="s">
        <v>15</v>
      </c>
      <c r="F22" s="3">
        <f>8402+9620</f>
        <v>18022</v>
      </c>
      <c r="G22" s="11">
        <v>7.5</v>
      </c>
      <c r="H22" s="6">
        <v>45257</v>
      </c>
      <c r="I22" s="3" t="s">
        <v>16</v>
      </c>
      <c r="J22" s="3" t="s">
        <v>16</v>
      </c>
      <c r="K22" s="15">
        <v>5.1388888888888894E-2</v>
      </c>
      <c r="L22" s="3" t="s">
        <v>17</v>
      </c>
      <c r="M22" s="17">
        <v>17.260000000000002</v>
      </c>
      <c r="N22" s="24"/>
      <c r="O22" s="15" t="s">
        <v>199</v>
      </c>
    </row>
    <row r="23" spans="1:15" x14ac:dyDescent="0.25">
      <c r="A23" s="3" t="s">
        <v>22</v>
      </c>
      <c r="B23" s="3">
        <v>4706930</v>
      </c>
      <c r="C23" s="21" t="s">
        <v>14</v>
      </c>
      <c r="D23" s="3">
        <v>54</v>
      </c>
      <c r="E23" s="3" t="s">
        <v>23</v>
      </c>
      <c r="F23" s="3">
        <f>6344+4563+3918</f>
        <v>14825</v>
      </c>
      <c r="G23" s="12">
        <v>4</v>
      </c>
      <c r="H23" s="6">
        <v>45326</v>
      </c>
      <c r="I23" s="3" t="s">
        <v>20</v>
      </c>
      <c r="J23" s="3" t="s">
        <v>20</v>
      </c>
      <c r="K23" s="15">
        <v>6.458333333333334E-2</v>
      </c>
      <c r="L23" s="3" t="s">
        <v>17</v>
      </c>
      <c r="M23" s="17">
        <v>16.8</v>
      </c>
      <c r="N23" s="24"/>
      <c r="O23" s="15" t="s">
        <v>199</v>
      </c>
    </row>
    <row r="24" spans="1:15" x14ac:dyDescent="0.25">
      <c r="A24" s="3" t="s">
        <v>104</v>
      </c>
      <c r="B24" s="3">
        <v>70444933</v>
      </c>
      <c r="C24" s="4" t="s">
        <v>99</v>
      </c>
      <c r="D24" s="3">
        <v>55</v>
      </c>
      <c r="E24" s="3" t="s">
        <v>105</v>
      </c>
      <c r="F24" s="3">
        <f>595+313</f>
        <v>908</v>
      </c>
      <c r="G24" s="11">
        <v>7.5</v>
      </c>
      <c r="H24" s="6">
        <v>45333</v>
      </c>
      <c r="I24" s="3" t="s">
        <v>20</v>
      </c>
      <c r="J24" s="3" t="s">
        <v>20</v>
      </c>
      <c r="K24" s="15">
        <v>4.7222222222222221E-2</v>
      </c>
      <c r="L24" s="3" t="s">
        <v>17</v>
      </c>
      <c r="M24" s="17">
        <v>4.8099999999999996</v>
      </c>
      <c r="N24" s="24"/>
      <c r="O24" s="15" t="s">
        <v>196</v>
      </c>
    </row>
    <row r="25" spans="1:15" x14ac:dyDescent="0.25">
      <c r="A25" s="3" t="s">
        <v>94</v>
      </c>
      <c r="B25" s="3">
        <v>62378908</v>
      </c>
      <c r="C25" s="7" t="s">
        <v>42</v>
      </c>
      <c r="D25" s="3">
        <v>56</v>
      </c>
      <c r="E25" s="3" t="s">
        <v>95</v>
      </c>
      <c r="F25" s="3">
        <f>954+1281</f>
        <v>2235</v>
      </c>
      <c r="G25" s="5">
        <v>8.5</v>
      </c>
      <c r="H25" s="6">
        <v>45354</v>
      </c>
      <c r="I25" s="3" t="s">
        <v>20</v>
      </c>
      <c r="J25" s="3" t="s">
        <v>20</v>
      </c>
      <c r="K25" s="15">
        <v>5.9027777777777776E-2</v>
      </c>
      <c r="L25" s="3" t="s">
        <v>17</v>
      </c>
      <c r="M25" s="17">
        <v>6.36</v>
      </c>
      <c r="N25" s="24"/>
      <c r="O25" s="15" t="s">
        <v>197</v>
      </c>
    </row>
    <row r="26" spans="1:15" x14ac:dyDescent="0.25">
      <c r="A26" s="3" t="s">
        <v>150</v>
      </c>
      <c r="B26" s="3">
        <v>1347537</v>
      </c>
      <c r="C26" s="4" t="s">
        <v>99</v>
      </c>
      <c r="D26" s="3">
        <v>57</v>
      </c>
      <c r="E26" s="3" t="s">
        <v>116</v>
      </c>
      <c r="F26" s="3">
        <v>53</v>
      </c>
      <c r="G26" s="11">
        <v>7</v>
      </c>
      <c r="H26" s="6">
        <v>45358</v>
      </c>
      <c r="I26" s="3" t="s">
        <v>20</v>
      </c>
      <c r="J26" s="3" t="s">
        <v>20</v>
      </c>
      <c r="K26" s="15">
        <v>5.9722222222222225E-2</v>
      </c>
      <c r="L26" s="3" t="s">
        <v>17</v>
      </c>
      <c r="M26" s="17">
        <v>2.59</v>
      </c>
      <c r="N26" s="24"/>
      <c r="O26" s="15" t="s">
        <v>196</v>
      </c>
    </row>
    <row r="27" spans="1:15" x14ac:dyDescent="0.25">
      <c r="A27" s="3" t="s">
        <v>171</v>
      </c>
      <c r="B27" s="3">
        <v>92716951</v>
      </c>
      <c r="C27" s="4" t="s">
        <v>99</v>
      </c>
      <c r="D27" s="3">
        <v>58</v>
      </c>
      <c r="E27" s="3" t="s">
        <v>172</v>
      </c>
      <c r="F27" s="3">
        <v>32</v>
      </c>
      <c r="G27" s="5">
        <v>8.5</v>
      </c>
      <c r="H27" s="6">
        <v>45368</v>
      </c>
      <c r="I27" s="3" t="s">
        <v>20</v>
      </c>
      <c r="J27" s="3" t="s">
        <v>20</v>
      </c>
      <c r="K27" s="15">
        <v>4.1666666666666664E-2</v>
      </c>
      <c r="L27" s="3" t="s">
        <v>17</v>
      </c>
      <c r="M27" s="17">
        <v>1.0900000000000001</v>
      </c>
      <c r="N27" s="24"/>
      <c r="O27" s="15" t="s">
        <v>196</v>
      </c>
    </row>
    <row r="28" spans="1:15" x14ac:dyDescent="0.25">
      <c r="A28" s="3" t="s">
        <v>125</v>
      </c>
      <c r="B28" s="3">
        <v>102246454</v>
      </c>
      <c r="C28" s="4" t="s">
        <v>99</v>
      </c>
      <c r="D28" s="3">
        <v>59</v>
      </c>
      <c r="E28" s="3" t="s">
        <v>126</v>
      </c>
      <c r="F28" s="3">
        <v>354</v>
      </c>
      <c r="G28" s="5">
        <v>8</v>
      </c>
      <c r="H28" s="6">
        <v>45372</v>
      </c>
      <c r="I28" s="3" t="s">
        <v>20</v>
      </c>
      <c r="J28" s="3" t="s">
        <v>20</v>
      </c>
      <c r="K28" s="15">
        <v>4.6527777777777779E-2</v>
      </c>
      <c r="L28" s="3" t="s">
        <v>17</v>
      </c>
      <c r="M28" s="17">
        <v>3.41</v>
      </c>
      <c r="N28" s="24"/>
      <c r="O28" s="15" t="s">
        <v>196</v>
      </c>
    </row>
    <row r="29" spans="1:15" x14ac:dyDescent="0.25">
      <c r="A29" s="3" t="s">
        <v>140</v>
      </c>
      <c r="B29" s="3">
        <v>76047685</v>
      </c>
      <c r="C29" s="4" t="s">
        <v>99</v>
      </c>
      <c r="D29" s="3">
        <v>60</v>
      </c>
      <c r="E29" s="3" t="s">
        <v>141</v>
      </c>
      <c r="F29" s="3">
        <v>295</v>
      </c>
      <c r="G29" s="5">
        <v>8.5</v>
      </c>
      <c r="H29" s="6">
        <v>45379</v>
      </c>
      <c r="I29" s="3" t="s">
        <v>20</v>
      </c>
      <c r="J29" s="3" t="s">
        <v>20</v>
      </c>
      <c r="K29" s="15">
        <v>4.4444444444444446E-2</v>
      </c>
      <c r="L29" s="3" t="s">
        <v>17</v>
      </c>
      <c r="M29" s="17">
        <v>2.85</v>
      </c>
      <c r="N29" s="24"/>
      <c r="O29" s="15" t="s">
        <v>196</v>
      </c>
    </row>
    <row r="30" spans="1:15" x14ac:dyDescent="0.25">
      <c r="A30" s="3" t="s">
        <v>148</v>
      </c>
      <c r="B30" s="3">
        <v>88023111</v>
      </c>
      <c r="C30" s="4" t="s">
        <v>99</v>
      </c>
      <c r="D30" s="3">
        <v>61</v>
      </c>
      <c r="E30" s="3" t="s">
        <v>149</v>
      </c>
      <c r="F30" s="3">
        <v>171</v>
      </c>
      <c r="G30" s="12">
        <v>5</v>
      </c>
      <c r="H30" s="6">
        <v>45379</v>
      </c>
      <c r="I30" s="3" t="s">
        <v>20</v>
      </c>
      <c r="J30" s="3" t="s">
        <v>20</v>
      </c>
      <c r="K30" s="15">
        <v>0.05</v>
      </c>
      <c r="L30" s="3" t="s">
        <v>17</v>
      </c>
      <c r="M30" s="17">
        <v>2.72</v>
      </c>
      <c r="N30" s="24"/>
      <c r="O30" s="15" t="s">
        <v>196</v>
      </c>
    </row>
    <row r="31" spans="1:15" x14ac:dyDescent="0.25">
      <c r="A31" s="3" t="s">
        <v>173</v>
      </c>
      <c r="B31" s="3">
        <v>91279768</v>
      </c>
      <c r="C31" s="4" t="s">
        <v>99</v>
      </c>
      <c r="D31" s="3">
        <v>62</v>
      </c>
      <c r="E31" s="3" t="s">
        <v>174</v>
      </c>
      <c r="F31" s="3">
        <v>35</v>
      </c>
      <c r="G31" s="11">
        <v>7</v>
      </c>
      <c r="H31" s="6">
        <v>45391</v>
      </c>
      <c r="I31" s="3" t="s">
        <v>20</v>
      </c>
      <c r="J31" s="3" t="s">
        <v>20</v>
      </c>
      <c r="K31" s="15">
        <v>4.2361111111111113E-2</v>
      </c>
      <c r="L31" s="3" t="s">
        <v>17</v>
      </c>
      <c r="M31" s="17">
        <v>1.08</v>
      </c>
      <c r="N31" s="24"/>
      <c r="O31" s="15" t="s">
        <v>196</v>
      </c>
    </row>
    <row r="32" spans="1:15" x14ac:dyDescent="0.25">
      <c r="A32" s="3" t="s">
        <v>81</v>
      </c>
      <c r="B32" s="3">
        <v>27786218</v>
      </c>
      <c r="C32" s="7" t="s">
        <v>42</v>
      </c>
      <c r="D32" s="3">
        <v>63</v>
      </c>
      <c r="E32" s="3" t="s">
        <v>82</v>
      </c>
      <c r="F32" s="3">
        <f>364+60</f>
        <v>424</v>
      </c>
      <c r="G32" s="12">
        <v>4</v>
      </c>
      <c r="H32" s="6">
        <v>45391</v>
      </c>
      <c r="I32" s="3" t="s">
        <v>20</v>
      </c>
      <c r="J32" s="3" t="s">
        <v>20</v>
      </c>
      <c r="K32" s="15">
        <v>4.1666666666666664E-2</v>
      </c>
      <c r="L32" s="3" t="s">
        <v>17</v>
      </c>
      <c r="M32" s="17">
        <v>6.87</v>
      </c>
      <c r="N32" s="24"/>
      <c r="O32" s="15" t="s">
        <v>197</v>
      </c>
    </row>
    <row r="33" spans="1:15" x14ac:dyDescent="0.25">
      <c r="A33" s="3" t="s">
        <v>83</v>
      </c>
      <c r="B33" s="3">
        <v>86155700</v>
      </c>
      <c r="C33" s="7" t="s">
        <v>42</v>
      </c>
      <c r="D33" s="3">
        <v>64</v>
      </c>
      <c r="E33" s="3" t="s">
        <v>84</v>
      </c>
      <c r="F33" s="3">
        <v>990</v>
      </c>
      <c r="G33" s="8">
        <v>9</v>
      </c>
      <c r="H33" s="6">
        <v>45392</v>
      </c>
      <c r="I33" s="3" t="s">
        <v>20</v>
      </c>
      <c r="J33" s="3" t="s">
        <v>20</v>
      </c>
      <c r="K33" s="15">
        <v>4.9305555555555554E-2</v>
      </c>
      <c r="L33" s="3" t="s">
        <v>17</v>
      </c>
      <c r="M33" s="17">
        <v>6.82</v>
      </c>
      <c r="N33" s="24"/>
      <c r="O33" s="15" t="s">
        <v>197</v>
      </c>
    </row>
    <row r="34" spans="1:15" x14ac:dyDescent="0.25">
      <c r="A34" s="3" t="s">
        <v>85</v>
      </c>
      <c r="B34" s="3">
        <v>14975695</v>
      </c>
      <c r="C34" s="7" t="s">
        <v>42</v>
      </c>
      <c r="D34" s="3">
        <v>65</v>
      </c>
      <c r="E34" s="3" t="s">
        <v>86</v>
      </c>
      <c r="F34" s="3">
        <f>665+256</f>
        <v>921</v>
      </c>
      <c r="G34" s="11">
        <v>7.5</v>
      </c>
      <c r="H34" s="6">
        <v>45392</v>
      </c>
      <c r="I34" s="3" t="s">
        <v>20</v>
      </c>
      <c r="J34" s="3" t="s">
        <v>20</v>
      </c>
      <c r="K34" s="15">
        <v>0.10416666666666667</v>
      </c>
      <c r="L34" s="3">
        <v>411</v>
      </c>
      <c r="M34" s="17">
        <v>6.81</v>
      </c>
      <c r="N34" s="24"/>
      <c r="O34" s="15" t="s">
        <v>197</v>
      </c>
    </row>
    <row r="35" spans="1:15" x14ac:dyDescent="0.25">
      <c r="A35" s="3" t="s">
        <v>19</v>
      </c>
      <c r="B35" s="3">
        <v>9145341</v>
      </c>
      <c r="C35" s="21" t="s">
        <v>14</v>
      </c>
      <c r="D35" s="3">
        <v>70</v>
      </c>
      <c r="E35" s="3" t="s">
        <v>15</v>
      </c>
      <c r="F35" s="3">
        <f>3630+10827</f>
        <v>14457</v>
      </c>
      <c r="G35" s="12">
        <v>4.5</v>
      </c>
      <c r="H35" s="6">
        <v>45397</v>
      </c>
      <c r="I35" s="3" t="s">
        <v>16</v>
      </c>
      <c r="J35" s="3" t="s">
        <v>20</v>
      </c>
      <c r="K35" s="15">
        <v>4.791666666666667E-2</v>
      </c>
      <c r="L35" s="3" t="s">
        <v>17</v>
      </c>
      <c r="M35" s="17">
        <v>16.829999999999998</v>
      </c>
      <c r="N35" s="24"/>
      <c r="O35" s="15" t="s">
        <v>199</v>
      </c>
    </row>
    <row r="36" spans="1:15" x14ac:dyDescent="0.25">
      <c r="A36" s="3" t="s">
        <v>115</v>
      </c>
      <c r="B36" s="3">
        <v>12556</v>
      </c>
      <c r="C36" s="4" t="s">
        <v>99</v>
      </c>
      <c r="D36" s="3">
        <v>71</v>
      </c>
      <c r="E36" s="3" t="s">
        <v>116</v>
      </c>
      <c r="F36" s="3">
        <v>609</v>
      </c>
      <c r="G36" s="12">
        <v>5.5</v>
      </c>
      <c r="H36" s="6">
        <v>45400</v>
      </c>
      <c r="I36" s="3" t="s">
        <v>20</v>
      </c>
      <c r="J36" s="3" t="s">
        <v>20</v>
      </c>
      <c r="K36" s="15">
        <v>4.3055555555555555E-2</v>
      </c>
      <c r="L36" s="3" t="s">
        <v>17</v>
      </c>
      <c r="M36" s="17">
        <v>3.84</v>
      </c>
      <c r="N36" s="24"/>
      <c r="O36" s="15" t="s">
        <v>196</v>
      </c>
    </row>
    <row r="37" spans="1:15" x14ac:dyDescent="0.25">
      <c r="A37" s="3" t="s">
        <v>102</v>
      </c>
      <c r="B37" s="3">
        <v>18025697</v>
      </c>
      <c r="C37" s="4" t="s">
        <v>99</v>
      </c>
      <c r="D37" s="3">
        <v>75</v>
      </c>
      <c r="E37" s="3" t="s">
        <v>103</v>
      </c>
      <c r="F37" s="3">
        <f>499+439</f>
        <v>938</v>
      </c>
      <c r="G37" s="11">
        <v>7.5</v>
      </c>
      <c r="H37" s="6">
        <v>45557</v>
      </c>
      <c r="I37" s="3" t="s">
        <v>20</v>
      </c>
      <c r="J37" s="3" t="s">
        <v>20</v>
      </c>
      <c r="K37" s="15">
        <v>5.486111111111111E-2</v>
      </c>
      <c r="L37" s="3" t="s">
        <v>17</v>
      </c>
      <c r="M37" s="17">
        <v>5.26</v>
      </c>
      <c r="N37" s="24"/>
      <c r="O37" s="15" t="s">
        <v>196</v>
      </c>
    </row>
    <row r="38" spans="1:15" x14ac:dyDescent="0.25">
      <c r="A38" s="3" t="s">
        <v>113</v>
      </c>
      <c r="B38" s="3">
        <v>23189196</v>
      </c>
      <c r="C38" s="4" t="s">
        <v>99</v>
      </c>
      <c r="D38" s="3">
        <v>76</v>
      </c>
      <c r="E38" s="3" t="s">
        <v>114</v>
      </c>
      <c r="F38" s="3">
        <f>286+64</f>
        <v>350</v>
      </c>
      <c r="G38" s="12">
        <v>5</v>
      </c>
      <c r="H38" s="6">
        <v>45557</v>
      </c>
      <c r="I38" s="3" t="s">
        <v>20</v>
      </c>
      <c r="J38" s="3" t="s">
        <v>20</v>
      </c>
      <c r="K38" s="15">
        <v>4.5138888888888888E-2</v>
      </c>
      <c r="L38" s="3" t="s">
        <v>17</v>
      </c>
      <c r="M38" s="17">
        <v>4.1399999999999997</v>
      </c>
      <c r="N38" s="24"/>
      <c r="O38" s="15" t="s">
        <v>196</v>
      </c>
    </row>
    <row r="39" spans="1:15" x14ac:dyDescent="0.25">
      <c r="A39" s="3" t="s">
        <v>170</v>
      </c>
      <c r="B39" s="3">
        <v>63087691</v>
      </c>
      <c r="C39" s="4" t="s">
        <v>99</v>
      </c>
      <c r="D39" s="3">
        <v>77</v>
      </c>
      <c r="E39" s="3" t="s">
        <v>114</v>
      </c>
      <c r="F39" s="3">
        <v>201</v>
      </c>
      <c r="G39" s="5">
        <v>8.5</v>
      </c>
      <c r="H39" s="6">
        <v>45586</v>
      </c>
      <c r="I39" s="3" t="s">
        <v>20</v>
      </c>
      <c r="J39" s="3" t="s">
        <v>20</v>
      </c>
      <c r="K39" s="15">
        <v>0.10486111111111111</v>
      </c>
      <c r="L39" s="3" t="s">
        <v>17</v>
      </c>
      <c r="M39" s="17">
        <v>1.29</v>
      </c>
      <c r="N39" s="24"/>
      <c r="O39" s="15" t="s">
        <v>196</v>
      </c>
    </row>
    <row r="40" spans="1:15" x14ac:dyDescent="0.25">
      <c r="A40" s="3" t="s">
        <v>153</v>
      </c>
      <c r="B40" s="3">
        <v>77132030</v>
      </c>
      <c r="C40" s="4" t="s">
        <v>99</v>
      </c>
      <c r="D40" s="3">
        <v>78</v>
      </c>
      <c r="E40" s="3" t="s">
        <v>154</v>
      </c>
      <c r="F40" s="3">
        <f>206+48</f>
        <v>254</v>
      </c>
      <c r="G40" s="11">
        <v>6</v>
      </c>
      <c r="H40" s="6">
        <v>45586</v>
      </c>
      <c r="I40" s="3" t="s">
        <v>20</v>
      </c>
      <c r="J40" s="3" t="s">
        <v>20</v>
      </c>
      <c r="K40" s="15">
        <v>3.3333333333333333E-2</v>
      </c>
      <c r="L40" s="3" t="s">
        <v>17</v>
      </c>
      <c r="M40" s="17">
        <v>2.3199999999999998</v>
      </c>
      <c r="N40" s="24"/>
      <c r="O40" s="15" t="s">
        <v>196</v>
      </c>
    </row>
    <row r="41" spans="1:15" x14ac:dyDescent="0.25">
      <c r="A41" s="3" t="s">
        <v>167</v>
      </c>
      <c r="B41" s="3">
        <v>78797905</v>
      </c>
      <c r="C41" s="4" t="s">
        <v>99</v>
      </c>
      <c r="D41" s="3">
        <v>79</v>
      </c>
      <c r="E41" s="3" t="s">
        <v>168</v>
      </c>
      <c r="F41" s="3">
        <v>171</v>
      </c>
      <c r="G41" s="11">
        <v>7</v>
      </c>
      <c r="H41" s="6">
        <v>45587</v>
      </c>
      <c r="I41" s="3" t="s">
        <v>20</v>
      </c>
      <c r="J41" s="3" t="s">
        <v>20</v>
      </c>
      <c r="K41" s="15">
        <v>3.6805555555555557E-2</v>
      </c>
      <c r="L41" s="3" t="s">
        <v>17</v>
      </c>
      <c r="M41" s="17">
        <v>1.72</v>
      </c>
      <c r="N41" s="24"/>
      <c r="O41" s="15" t="s">
        <v>196</v>
      </c>
    </row>
    <row r="42" spans="1:15" x14ac:dyDescent="0.25">
      <c r="A42" s="3" t="s">
        <v>157</v>
      </c>
      <c r="B42" s="3">
        <v>107791691</v>
      </c>
      <c r="C42" s="4" t="s">
        <v>99</v>
      </c>
      <c r="D42" s="3">
        <v>80</v>
      </c>
      <c r="E42" s="3" t="s">
        <v>158</v>
      </c>
      <c r="F42" s="3">
        <f>127+80</f>
        <v>207</v>
      </c>
      <c r="G42" s="5">
        <v>8.5</v>
      </c>
      <c r="H42" s="6">
        <v>45588</v>
      </c>
      <c r="I42" s="3" t="s">
        <v>20</v>
      </c>
      <c r="J42" s="3" t="s">
        <v>20</v>
      </c>
      <c r="K42" s="15">
        <v>4.5138888888888888E-2</v>
      </c>
      <c r="L42" s="3" t="s">
        <v>17</v>
      </c>
      <c r="M42" s="17">
        <v>2.09</v>
      </c>
      <c r="N42" s="24"/>
      <c r="O42" s="15" t="s">
        <v>196</v>
      </c>
    </row>
    <row r="43" spans="1:15" x14ac:dyDescent="0.25">
      <c r="A43" s="3" t="s">
        <v>163</v>
      </c>
      <c r="B43" s="3">
        <v>98071844</v>
      </c>
      <c r="C43" s="4" t="s">
        <v>99</v>
      </c>
      <c r="D43" s="3">
        <v>81</v>
      </c>
      <c r="E43" s="3" t="s">
        <v>164</v>
      </c>
      <c r="F43" s="3">
        <v>133</v>
      </c>
      <c r="G43" s="5">
        <v>8.5</v>
      </c>
      <c r="H43" s="6">
        <v>45588</v>
      </c>
      <c r="I43" s="3" t="s">
        <v>20</v>
      </c>
      <c r="J43" s="3" t="s">
        <v>20</v>
      </c>
      <c r="K43" s="15">
        <v>5.8333333333333334E-2</v>
      </c>
      <c r="L43" s="3" t="s">
        <v>17</v>
      </c>
      <c r="M43" s="17">
        <v>1.79</v>
      </c>
      <c r="N43" s="24"/>
      <c r="O43" s="15" t="s">
        <v>196</v>
      </c>
    </row>
    <row r="44" spans="1:15" x14ac:dyDescent="0.25">
      <c r="A44" s="3" t="s">
        <v>134</v>
      </c>
      <c r="B44" s="3">
        <v>27143567</v>
      </c>
      <c r="C44" s="4" t="s">
        <v>99</v>
      </c>
      <c r="D44" s="3">
        <v>82</v>
      </c>
      <c r="E44" s="3" t="s">
        <v>135</v>
      </c>
      <c r="F44" s="3">
        <f>258+37</f>
        <v>295</v>
      </c>
      <c r="G44" s="5">
        <v>8</v>
      </c>
      <c r="H44" s="6">
        <v>45588</v>
      </c>
      <c r="I44" s="3" t="s">
        <v>20</v>
      </c>
      <c r="J44" s="3" t="s">
        <v>20</v>
      </c>
      <c r="K44" s="15">
        <v>5.347222222222222E-2</v>
      </c>
      <c r="L44" s="3" t="s">
        <v>17</v>
      </c>
      <c r="M44" s="17">
        <v>3.02</v>
      </c>
      <c r="N44" s="24"/>
      <c r="O44" s="15" t="s">
        <v>196</v>
      </c>
    </row>
    <row r="45" spans="1:15" x14ac:dyDescent="0.25">
      <c r="A45" s="3" t="s">
        <v>127</v>
      </c>
      <c r="B45" s="3">
        <v>105383537</v>
      </c>
      <c r="C45" s="4" t="s">
        <v>99</v>
      </c>
      <c r="D45" s="3">
        <v>83</v>
      </c>
      <c r="E45" s="3" t="s">
        <v>128</v>
      </c>
      <c r="F45" s="3">
        <v>266</v>
      </c>
      <c r="G45" s="8">
        <v>9</v>
      </c>
      <c r="H45" s="6">
        <v>45588</v>
      </c>
      <c r="I45" s="3" t="s">
        <v>20</v>
      </c>
      <c r="J45" s="3" t="s">
        <v>20</v>
      </c>
      <c r="K45" s="15">
        <v>0.11527777777777778</v>
      </c>
      <c r="L45" s="3" t="s">
        <v>17</v>
      </c>
      <c r="M45" s="17">
        <v>3.3</v>
      </c>
      <c r="N45" s="24"/>
      <c r="O45" s="15" t="s">
        <v>196</v>
      </c>
    </row>
    <row r="46" spans="1:15" x14ac:dyDescent="0.25">
      <c r="A46" s="3" t="s">
        <v>121</v>
      </c>
      <c r="B46" s="3">
        <v>76821414</v>
      </c>
      <c r="C46" s="4" t="s">
        <v>99</v>
      </c>
      <c r="D46" s="3">
        <v>84</v>
      </c>
      <c r="E46" s="3" t="s">
        <v>122</v>
      </c>
      <c r="F46" s="3">
        <f>332+196</f>
        <v>528</v>
      </c>
      <c r="G46" s="16">
        <v>3</v>
      </c>
      <c r="H46" s="6">
        <v>45588</v>
      </c>
      <c r="I46" s="3" t="s">
        <v>20</v>
      </c>
      <c r="J46" s="3" t="s">
        <v>20</v>
      </c>
      <c r="K46" s="15">
        <v>5.6250000000000001E-2</v>
      </c>
      <c r="L46" s="3" t="s">
        <v>17</v>
      </c>
      <c r="M46" s="17">
        <v>3.72</v>
      </c>
      <c r="N46" s="24"/>
      <c r="O46" s="15" t="s">
        <v>196</v>
      </c>
    </row>
    <row r="47" spans="1:15" x14ac:dyDescent="0.25">
      <c r="A47" s="3" t="s">
        <v>159</v>
      </c>
      <c r="B47" s="3">
        <v>86880648</v>
      </c>
      <c r="C47" s="4" t="s">
        <v>99</v>
      </c>
      <c r="D47" s="3">
        <v>85</v>
      </c>
      <c r="E47" s="3" t="s">
        <v>160</v>
      </c>
      <c r="F47" s="3">
        <v>215</v>
      </c>
      <c r="G47" s="5">
        <v>8</v>
      </c>
      <c r="H47" s="6">
        <v>45588</v>
      </c>
      <c r="I47" s="3" t="s">
        <v>20</v>
      </c>
      <c r="J47" s="3" t="s">
        <v>20</v>
      </c>
      <c r="K47" s="15">
        <v>4.3749999999999997E-2</v>
      </c>
      <c r="L47" s="3" t="s">
        <v>17</v>
      </c>
      <c r="M47" s="17">
        <v>1.92</v>
      </c>
      <c r="N47" s="24"/>
      <c r="O47" s="15" t="s">
        <v>196</v>
      </c>
    </row>
    <row r="48" spans="1:15" x14ac:dyDescent="0.25">
      <c r="A48" s="3" t="s">
        <v>151</v>
      </c>
      <c r="B48" s="3">
        <v>14487546</v>
      </c>
      <c r="C48" s="4" t="s">
        <v>99</v>
      </c>
      <c r="D48" s="3">
        <v>86</v>
      </c>
      <c r="E48" s="3" t="s">
        <v>152</v>
      </c>
      <c r="F48" s="3">
        <v>237</v>
      </c>
      <c r="G48" s="11">
        <v>6</v>
      </c>
      <c r="H48" s="6">
        <v>45589</v>
      </c>
      <c r="I48" s="3" t="s">
        <v>20</v>
      </c>
      <c r="J48" s="3" t="s">
        <v>20</v>
      </c>
      <c r="K48" s="15">
        <v>8.3333333333333329E-2</v>
      </c>
      <c r="L48" s="3" t="s">
        <v>17</v>
      </c>
      <c r="M48" s="17">
        <v>2.56</v>
      </c>
      <c r="N48" s="24"/>
      <c r="O48" s="15" t="s">
        <v>196</v>
      </c>
    </row>
    <row r="49" spans="1:15" x14ac:dyDescent="0.25">
      <c r="A49" s="3" t="s">
        <v>146</v>
      </c>
      <c r="B49" s="3">
        <v>103574402</v>
      </c>
      <c r="C49" s="4" t="s">
        <v>99</v>
      </c>
      <c r="D49" s="3">
        <v>87</v>
      </c>
      <c r="E49" s="3" t="s">
        <v>147</v>
      </c>
      <c r="F49" s="3">
        <f>84+167</f>
        <v>251</v>
      </c>
      <c r="G49" s="5">
        <v>8</v>
      </c>
      <c r="H49" s="6">
        <v>45589</v>
      </c>
      <c r="I49" s="3" t="s">
        <v>20</v>
      </c>
      <c r="J49" s="3" t="s">
        <v>20</v>
      </c>
      <c r="K49" s="15">
        <v>4.9305555555555554E-2</v>
      </c>
      <c r="L49" s="3" t="s">
        <v>17</v>
      </c>
      <c r="M49" s="17">
        <v>2.75</v>
      </c>
      <c r="N49" s="24"/>
      <c r="O49" s="15" t="s">
        <v>196</v>
      </c>
    </row>
    <row r="50" spans="1:15" x14ac:dyDescent="0.25">
      <c r="A50" s="3" t="s">
        <v>138</v>
      </c>
      <c r="B50" s="3">
        <v>38514054</v>
      </c>
      <c r="C50" s="4" t="s">
        <v>99</v>
      </c>
      <c r="D50" s="3">
        <v>88</v>
      </c>
      <c r="E50" s="3" t="s">
        <v>139</v>
      </c>
      <c r="F50" s="3">
        <f>127+48</f>
        <v>175</v>
      </c>
      <c r="G50" s="5">
        <v>8.5</v>
      </c>
      <c r="H50" s="6">
        <v>45589</v>
      </c>
      <c r="I50" s="3" t="s">
        <v>20</v>
      </c>
      <c r="J50" s="3" t="s">
        <v>20</v>
      </c>
      <c r="K50" s="15">
        <v>5.2777777777777778E-2</v>
      </c>
      <c r="L50" s="3" t="s">
        <v>17</v>
      </c>
      <c r="M50" s="17">
        <v>2.86</v>
      </c>
      <c r="N50" s="24"/>
      <c r="O50" s="15" t="s">
        <v>196</v>
      </c>
    </row>
    <row r="51" spans="1:15" x14ac:dyDescent="0.25">
      <c r="A51" s="3" t="s">
        <v>161</v>
      </c>
      <c r="B51" s="3">
        <v>76564776</v>
      </c>
      <c r="C51" s="4" t="s">
        <v>99</v>
      </c>
      <c r="D51" s="3">
        <v>89</v>
      </c>
      <c r="E51" s="3" t="s">
        <v>162</v>
      </c>
      <c r="F51" s="3">
        <f>104+68</f>
        <v>172</v>
      </c>
      <c r="G51" s="5">
        <v>8.5</v>
      </c>
      <c r="H51" s="6">
        <v>45589</v>
      </c>
      <c r="I51" s="3" t="s">
        <v>20</v>
      </c>
      <c r="J51" s="3" t="s">
        <v>20</v>
      </c>
      <c r="K51" s="15">
        <v>4.8611111111111112E-2</v>
      </c>
      <c r="L51" s="3" t="s">
        <v>17</v>
      </c>
      <c r="M51" s="17">
        <v>1.84</v>
      </c>
      <c r="N51" s="24"/>
      <c r="O51" s="15" t="s">
        <v>196</v>
      </c>
    </row>
    <row r="52" spans="1:15" x14ac:dyDescent="0.25">
      <c r="A52" s="3" t="s">
        <v>117</v>
      </c>
      <c r="B52" s="3">
        <v>62067918</v>
      </c>
      <c r="C52" s="4" t="s">
        <v>99</v>
      </c>
      <c r="D52" s="3">
        <v>90</v>
      </c>
      <c r="E52" s="3" t="s">
        <v>118</v>
      </c>
      <c r="F52" s="3">
        <f>144+192</f>
        <v>336</v>
      </c>
      <c r="G52" s="11">
        <v>6.5</v>
      </c>
      <c r="H52" s="6">
        <v>45590</v>
      </c>
      <c r="I52" s="3" t="s">
        <v>20</v>
      </c>
      <c r="J52" s="3" t="s">
        <v>20</v>
      </c>
      <c r="K52" s="15">
        <v>6.5972222222222224E-2</v>
      </c>
      <c r="L52" s="3" t="s">
        <v>17</v>
      </c>
      <c r="M52" s="17">
        <v>3.81</v>
      </c>
      <c r="N52" s="24"/>
      <c r="O52" s="15" t="s">
        <v>196</v>
      </c>
    </row>
    <row r="53" spans="1:15" x14ac:dyDescent="0.25">
      <c r="A53" s="3" t="s">
        <v>123</v>
      </c>
      <c r="B53" s="3">
        <v>8660411</v>
      </c>
      <c r="C53" s="4" t="s">
        <v>99</v>
      </c>
      <c r="D53" s="3">
        <v>91</v>
      </c>
      <c r="E53" s="3" t="s">
        <v>124</v>
      </c>
      <c r="F53" s="3">
        <f>178+450</f>
        <v>628</v>
      </c>
      <c r="G53" s="5">
        <v>8</v>
      </c>
      <c r="H53" s="6">
        <v>45590</v>
      </c>
      <c r="I53" s="3" t="s">
        <v>20</v>
      </c>
      <c r="J53" s="3" t="s">
        <v>20</v>
      </c>
      <c r="K53" s="15">
        <v>0.10694444444444444</v>
      </c>
      <c r="L53" s="3" t="s">
        <v>79</v>
      </c>
      <c r="M53" s="17">
        <v>3.72</v>
      </c>
      <c r="N53" s="24"/>
      <c r="O53" s="15" t="s">
        <v>196</v>
      </c>
    </row>
    <row r="54" spans="1:15" x14ac:dyDescent="0.25">
      <c r="A54" s="3" t="s">
        <v>132</v>
      </c>
      <c r="B54" s="3">
        <v>86012792</v>
      </c>
      <c r="C54" s="4" t="s">
        <v>99</v>
      </c>
      <c r="D54" s="3">
        <v>92</v>
      </c>
      <c r="E54" s="3" t="s">
        <v>133</v>
      </c>
      <c r="F54" s="3">
        <f>198+21</f>
        <v>219</v>
      </c>
      <c r="G54" s="11">
        <v>7</v>
      </c>
      <c r="H54" s="6">
        <v>45591</v>
      </c>
      <c r="I54" s="3" t="s">
        <v>20</v>
      </c>
      <c r="J54" s="3" t="s">
        <v>20</v>
      </c>
      <c r="K54" s="15">
        <v>8.2638888888888887E-2</v>
      </c>
      <c r="L54" s="3" t="s">
        <v>17</v>
      </c>
      <c r="M54" s="17">
        <v>3.05</v>
      </c>
      <c r="N54" s="24"/>
      <c r="O54" s="15" t="s">
        <v>196</v>
      </c>
    </row>
    <row r="55" spans="1:15" x14ac:dyDescent="0.25">
      <c r="A55" s="3" t="s">
        <v>108</v>
      </c>
      <c r="B55" s="3">
        <v>104151099</v>
      </c>
      <c r="C55" s="7" t="s">
        <v>42</v>
      </c>
      <c r="D55" s="3">
        <v>93</v>
      </c>
      <c r="E55" s="3" t="s">
        <v>109</v>
      </c>
      <c r="F55" s="3">
        <f>181+73</f>
        <v>254</v>
      </c>
      <c r="G55" s="11">
        <v>7.5</v>
      </c>
      <c r="H55" s="6">
        <v>45591</v>
      </c>
      <c r="I55" s="3" t="s">
        <v>20</v>
      </c>
      <c r="J55" s="3" t="s">
        <v>20</v>
      </c>
      <c r="K55" s="15">
        <v>8.6805555555555552E-2</v>
      </c>
      <c r="L55" s="3" t="s">
        <v>17</v>
      </c>
      <c r="M55" s="17">
        <v>4.53</v>
      </c>
      <c r="N55" s="24"/>
      <c r="O55" s="15" t="s">
        <v>197</v>
      </c>
    </row>
    <row r="56" spans="1:15" x14ac:dyDescent="0.25">
      <c r="A56" s="3" t="s">
        <v>119</v>
      </c>
      <c r="B56" s="3">
        <v>15619194</v>
      </c>
      <c r="C56" s="4" t="s">
        <v>99</v>
      </c>
      <c r="D56" s="3">
        <v>94</v>
      </c>
      <c r="E56" s="3" t="s">
        <v>120</v>
      </c>
      <c r="F56" s="3">
        <f>79+150</f>
        <v>229</v>
      </c>
      <c r="G56" s="5">
        <v>8.5</v>
      </c>
      <c r="H56" s="6">
        <v>45591</v>
      </c>
      <c r="I56" s="3" t="s">
        <v>20</v>
      </c>
      <c r="J56" s="3" t="s">
        <v>20</v>
      </c>
      <c r="K56" s="15">
        <v>5.2777777777777778E-2</v>
      </c>
      <c r="L56" s="3" t="s">
        <v>17</v>
      </c>
      <c r="M56" s="17">
        <v>3.75</v>
      </c>
      <c r="N56" s="24"/>
      <c r="O56" s="15" t="s">
        <v>196</v>
      </c>
    </row>
    <row r="57" spans="1:15" x14ac:dyDescent="0.25">
      <c r="A57" s="3" t="s">
        <v>106</v>
      </c>
      <c r="B57" s="3">
        <v>27912428</v>
      </c>
      <c r="C57" s="4" t="s">
        <v>99</v>
      </c>
      <c r="D57" s="3">
        <v>95</v>
      </c>
      <c r="E57" s="3" t="s">
        <v>107</v>
      </c>
      <c r="F57" s="3">
        <f>223+189</f>
        <v>412</v>
      </c>
      <c r="G57" s="5">
        <v>8</v>
      </c>
      <c r="H57" s="6">
        <v>45591</v>
      </c>
      <c r="I57" s="3" t="s">
        <v>20</v>
      </c>
      <c r="J57" s="3" t="s">
        <v>20</v>
      </c>
      <c r="K57" s="15">
        <v>4.2361111111111113E-2</v>
      </c>
      <c r="L57" s="3" t="s">
        <v>17</v>
      </c>
      <c r="M57" s="17">
        <v>4.72</v>
      </c>
      <c r="N57" s="24"/>
      <c r="O57" s="15" t="s">
        <v>196</v>
      </c>
    </row>
    <row r="58" spans="1:15" x14ac:dyDescent="0.25">
      <c r="A58" s="3" t="s">
        <v>110</v>
      </c>
      <c r="B58" s="3">
        <v>81742215</v>
      </c>
      <c r="C58" s="4" t="s">
        <v>99</v>
      </c>
      <c r="D58" s="3">
        <v>96</v>
      </c>
      <c r="E58" s="3" t="s">
        <v>111</v>
      </c>
      <c r="F58" s="3">
        <f>534+847</f>
        <v>1381</v>
      </c>
      <c r="G58" s="11">
        <v>7.5</v>
      </c>
      <c r="H58" s="6">
        <v>45592</v>
      </c>
      <c r="I58" s="3" t="s">
        <v>20</v>
      </c>
      <c r="J58" s="3" t="s">
        <v>20</v>
      </c>
      <c r="K58" s="15">
        <v>3.2638888888888891E-2</v>
      </c>
      <c r="L58" s="3" t="s">
        <v>17</v>
      </c>
      <c r="M58" s="17">
        <v>4.46</v>
      </c>
      <c r="N58" s="24" t="s">
        <v>112</v>
      </c>
      <c r="O58" s="15" t="s">
        <v>196</v>
      </c>
    </row>
    <row r="59" spans="1:15" x14ac:dyDescent="0.25">
      <c r="A59" s="3" t="s">
        <v>98</v>
      </c>
      <c r="B59" s="3">
        <v>77428474</v>
      </c>
      <c r="C59" s="4" t="s">
        <v>99</v>
      </c>
      <c r="D59" s="3">
        <v>97</v>
      </c>
      <c r="E59" s="3" t="s">
        <v>100</v>
      </c>
      <c r="F59" s="3">
        <f>320+466</f>
        <v>786</v>
      </c>
      <c r="G59" s="11">
        <v>6</v>
      </c>
      <c r="H59" s="6">
        <v>45592</v>
      </c>
      <c r="I59" s="3" t="s">
        <v>20</v>
      </c>
      <c r="J59" s="3" t="s">
        <v>20</v>
      </c>
      <c r="K59" s="15">
        <v>0.11319444444444444</v>
      </c>
      <c r="L59" s="3" t="s">
        <v>17</v>
      </c>
      <c r="M59" s="17">
        <v>5.37</v>
      </c>
      <c r="N59" s="24" t="s">
        <v>101</v>
      </c>
      <c r="O59" s="15" t="s">
        <v>196</v>
      </c>
    </row>
    <row r="60" spans="1:15" x14ac:dyDescent="0.25">
      <c r="A60" s="3" t="s">
        <v>77</v>
      </c>
      <c r="B60" s="3">
        <v>77492867</v>
      </c>
      <c r="C60" s="7" t="s">
        <v>42</v>
      </c>
      <c r="D60" s="3">
        <v>98</v>
      </c>
      <c r="E60" s="3" t="s">
        <v>78</v>
      </c>
      <c r="F60" s="3">
        <f>1189+410</f>
        <v>1599</v>
      </c>
      <c r="G60" s="5">
        <v>8</v>
      </c>
      <c r="H60" s="6">
        <v>45593</v>
      </c>
      <c r="I60" s="3" t="s">
        <v>20</v>
      </c>
      <c r="J60" s="3" t="s">
        <v>20</v>
      </c>
      <c r="K60" s="15">
        <v>6.1111111111111109E-2</v>
      </c>
      <c r="L60" s="3" t="s">
        <v>79</v>
      </c>
      <c r="M60" s="17">
        <v>6.91</v>
      </c>
      <c r="N60" s="24"/>
      <c r="O60" s="15" t="s">
        <v>197</v>
      </c>
    </row>
    <row r="61" spans="1:15" x14ac:dyDescent="0.25">
      <c r="A61" s="3" t="s">
        <v>87</v>
      </c>
      <c r="B61" s="3">
        <v>78079575</v>
      </c>
      <c r="C61" s="7" t="s">
        <v>42</v>
      </c>
      <c r="D61" s="3">
        <v>99</v>
      </c>
      <c r="E61" s="3" t="s">
        <v>88</v>
      </c>
      <c r="F61" s="3">
        <f>605+566</f>
        <v>1171</v>
      </c>
      <c r="G61" s="5">
        <v>8</v>
      </c>
      <c r="H61" s="6">
        <v>45595</v>
      </c>
      <c r="I61" s="3" t="s">
        <v>20</v>
      </c>
      <c r="J61" s="3" t="s">
        <v>20</v>
      </c>
      <c r="K61" s="15">
        <v>5.2083333333333336E-2</v>
      </c>
      <c r="L61" s="3" t="s">
        <v>17</v>
      </c>
      <c r="M61" s="17">
        <v>6.8</v>
      </c>
      <c r="N61" s="24"/>
      <c r="O61" s="15" t="s">
        <v>197</v>
      </c>
    </row>
    <row r="62" spans="1:15" x14ac:dyDescent="0.25">
      <c r="A62" s="3" t="s">
        <v>73</v>
      </c>
      <c r="B62" s="3">
        <v>77614559</v>
      </c>
      <c r="C62" s="7" t="s">
        <v>42</v>
      </c>
      <c r="D62" s="3">
        <v>100</v>
      </c>
      <c r="E62" s="3" t="s">
        <v>74</v>
      </c>
      <c r="F62" s="3">
        <f>593+511</f>
        <v>1104</v>
      </c>
      <c r="G62" s="5">
        <v>8</v>
      </c>
      <c r="H62" s="6">
        <v>45596</v>
      </c>
      <c r="I62" s="3" t="s">
        <v>20</v>
      </c>
      <c r="J62" s="3" t="s">
        <v>20</v>
      </c>
      <c r="K62" s="15">
        <v>4.5138888888888888E-2</v>
      </c>
      <c r="L62" s="3">
        <v>0</v>
      </c>
      <c r="M62" s="17">
        <v>7.16</v>
      </c>
      <c r="N62" s="24"/>
      <c r="O62" s="15" t="s">
        <v>197</v>
      </c>
    </row>
    <row r="63" spans="1:15" x14ac:dyDescent="0.25">
      <c r="A63" s="3" t="s">
        <v>58</v>
      </c>
      <c r="B63" s="3">
        <v>67113181</v>
      </c>
      <c r="C63" s="7" t="s">
        <v>42</v>
      </c>
      <c r="D63" s="3">
        <v>101</v>
      </c>
      <c r="E63" s="3" t="s">
        <v>59</v>
      </c>
      <c r="F63" s="3">
        <v>694</v>
      </c>
      <c r="G63" s="11">
        <v>7.5</v>
      </c>
      <c r="H63" s="6">
        <v>45597</v>
      </c>
      <c r="I63" s="3" t="s">
        <v>20</v>
      </c>
      <c r="J63" s="3" t="s">
        <v>20</v>
      </c>
      <c r="K63" s="15">
        <v>5.5555555555555552E-2</v>
      </c>
      <c r="L63" s="3">
        <v>0</v>
      </c>
      <c r="M63" s="17">
        <v>7.85</v>
      </c>
      <c r="N63" s="24" t="s">
        <v>60</v>
      </c>
      <c r="O63" s="15" t="s">
        <v>197</v>
      </c>
    </row>
    <row r="64" spans="1:15" x14ac:dyDescent="0.25">
      <c r="A64" s="3" t="s">
        <v>70</v>
      </c>
      <c r="B64" s="3">
        <v>62133870</v>
      </c>
      <c r="C64" s="7" t="s">
        <v>42</v>
      </c>
      <c r="D64" s="3">
        <v>102</v>
      </c>
      <c r="E64" s="3" t="s">
        <v>71</v>
      </c>
      <c r="F64" s="3">
        <f xml:space="preserve"> 961+1112</f>
        <v>2073</v>
      </c>
      <c r="G64" s="11">
        <v>7</v>
      </c>
      <c r="H64" s="6">
        <v>45600</v>
      </c>
      <c r="I64" s="3" t="s">
        <v>20</v>
      </c>
      <c r="J64" s="3" t="s">
        <v>20</v>
      </c>
      <c r="K64" s="15">
        <v>4.8611111111111112E-2</v>
      </c>
      <c r="L64" s="3">
        <v>0</v>
      </c>
      <c r="M64" s="17">
        <v>7.19</v>
      </c>
      <c r="N64" s="24" t="s">
        <v>72</v>
      </c>
      <c r="O64" s="15" t="s">
        <v>197</v>
      </c>
    </row>
    <row r="65" spans="1:16" x14ac:dyDescent="0.25">
      <c r="A65" s="3" t="s">
        <v>96</v>
      </c>
      <c r="B65" s="3">
        <v>7016598</v>
      </c>
      <c r="C65" s="7" t="s">
        <v>42</v>
      </c>
      <c r="D65" s="3">
        <v>103</v>
      </c>
      <c r="E65" s="3" t="s">
        <v>97</v>
      </c>
      <c r="F65" s="3">
        <f>279+67</f>
        <v>346</v>
      </c>
      <c r="G65" s="11">
        <v>7.5</v>
      </c>
      <c r="H65" s="6">
        <v>45600</v>
      </c>
      <c r="I65" s="3" t="s">
        <v>20</v>
      </c>
      <c r="J65" s="3" t="s">
        <v>20</v>
      </c>
      <c r="K65" s="15">
        <v>4.3055555555555555E-2</v>
      </c>
      <c r="L65" s="3">
        <v>0</v>
      </c>
      <c r="M65" s="17">
        <v>6.1</v>
      </c>
      <c r="N65" s="24"/>
      <c r="O65" s="15" t="s">
        <v>197</v>
      </c>
    </row>
    <row r="66" spans="1:16" x14ac:dyDescent="0.25">
      <c r="A66" s="3" t="s">
        <v>89</v>
      </c>
      <c r="B66" s="3">
        <v>83444471</v>
      </c>
      <c r="C66" s="7" t="s">
        <v>42</v>
      </c>
      <c r="D66" s="3">
        <v>104</v>
      </c>
      <c r="E66" s="3" t="s">
        <v>90</v>
      </c>
      <c r="F66" s="3">
        <f>628</f>
        <v>628</v>
      </c>
      <c r="G66" s="26">
        <v>1</v>
      </c>
      <c r="H66" s="6">
        <v>45606</v>
      </c>
      <c r="I66" s="3" t="s">
        <v>20</v>
      </c>
      <c r="J66" s="3" t="s">
        <v>20</v>
      </c>
      <c r="K66" s="15">
        <v>0.32291666666666669</v>
      </c>
      <c r="L66" s="3">
        <v>6</v>
      </c>
      <c r="M66" s="17">
        <v>6.8</v>
      </c>
      <c r="N66" s="24" t="s">
        <v>186</v>
      </c>
      <c r="O66" s="15" t="s">
        <v>197</v>
      </c>
    </row>
    <row r="67" spans="1:16" x14ac:dyDescent="0.25">
      <c r="A67" s="3" t="s">
        <v>65</v>
      </c>
      <c r="B67" s="3">
        <v>76158198</v>
      </c>
      <c r="C67" s="7" t="s">
        <v>42</v>
      </c>
      <c r="D67" s="3">
        <v>105</v>
      </c>
      <c r="E67" s="3" t="s">
        <v>66</v>
      </c>
      <c r="F67" s="3">
        <f>798+219</f>
        <v>1017</v>
      </c>
      <c r="G67" s="5">
        <v>8</v>
      </c>
      <c r="H67" s="6">
        <v>45608</v>
      </c>
      <c r="I67" s="3" t="s">
        <v>20</v>
      </c>
      <c r="J67" s="3" t="s">
        <v>20</v>
      </c>
      <c r="K67" s="15">
        <v>5.6250000000000001E-2</v>
      </c>
      <c r="L67" s="3">
        <v>0</v>
      </c>
      <c r="M67" s="17">
        <v>7.74</v>
      </c>
      <c r="N67" s="24"/>
      <c r="O67" s="15" t="s">
        <v>197</v>
      </c>
    </row>
    <row r="68" spans="1:16" x14ac:dyDescent="0.25">
      <c r="A68" s="3" t="s">
        <v>67</v>
      </c>
      <c r="B68" s="3">
        <v>47853491</v>
      </c>
      <c r="C68" s="7" t="s">
        <v>42</v>
      </c>
      <c r="D68" s="3">
        <v>106</v>
      </c>
      <c r="E68" s="3" t="s">
        <v>68</v>
      </c>
      <c r="F68" s="3">
        <f>12+786</f>
        <v>798</v>
      </c>
      <c r="G68" s="11">
        <v>6.5</v>
      </c>
      <c r="H68" s="6">
        <v>45612</v>
      </c>
      <c r="I68" s="3" t="s">
        <v>20</v>
      </c>
      <c r="J68" s="3" t="s">
        <v>20</v>
      </c>
      <c r="K68" s="15">
        <v>4.1666666666666664E-2</v>
      </c>
      <c r="L68" s="3">
        <v>0</v>
      </c>
      <c r="M68" s="17">
        <v>7.26</v>
      </c>
      <c r="N68" s="24" t="s">
        <v>69</v>
      </c>
      <c r="O68" s="15" t="s">
        <v>197</v>
      </c>
    </row>
    <row r="69" spans="1:16" x14ac:dyDescent="0.25">
      <c r="A69" s="3" t="s">
        <v>91</v>
      </c>
      <c r="B69" s="3">
        <v>86665617</v>
      </c>
      <c r="C69" s="7" t="s">
        <v>42</v>
      </c>
      <c r="D69" s="3">
        <v>107</v>
      </c>
      <c r="E69" s="3" t="s">
        <v>92</v>
      </c>
      <c r="F69" s="3">
        <v>1437</v>
      </c>
      <c r="G69" s="11">
        <v>7.5</v>
      </c>
      <c r="H69" s="6">
        <v>45614</v>
      </c>
      <c r="I69" s="3" t="s">
        <v>20</v>
      </c>
      <c r="J69" s="3" t="s">
        <v>20</v>
      </c>
      <c r="K69" s="15">
        <v>4.9305555555555554E-2</v>
      </c>
      <c r="L69" s="3">
        <v>6</v>
      </c>
      <c r="M69" s="17">
        <v>6.4</v>
      </c>
      <c r="N69" s="24" t="s">
        <v>93</v>
      </c>
      <c r="O69" s="15" t="s">
        <v>197</v>
      </c>
    </row>
    <row r="70" spans="1:16" x14ac:dyDescent="0.25">
      <c r="A70" s="3" t="s">
        <v>55</v>
      </c>
      <c r="B70" s="3">
        <v>43010906</v>
      </c>
      <c r="C70" s="7" t="s">
        <v>42</v>
      </c>
      <c r="D70" s="3">
        <v>108</v>
      </c>
      <c r="E70" s="3" t="s">
        <v>56</v>
      </c>
      <c r="F70" s="3">
        <v>1018</v>
      </c>
      <c r="G70" s="5">
        <v>8</v>
      </c>
      <c r="H70" s="6">
        <v>45615</v>
      </c>
      <c r="I70" s="3" t="s">
        <v>20</v>
      </c>
      <c r="J70" s="3" t="s">
        <v>20</v>
      </c>
      <c r="K70" s="15">
        <v>4.3749999999999997E-2</v>
      </c>
      <c r="L70" s="3">
        <v>0</v>
      </c>
      <c r="M70" s="17">
        <v>7.88</v>
      </c>
      <c r="N70" s="24" t="s">
        <v>57</v>
      </c>
      <c r="O70" s="15" t="s">
        <v>197</v>
      </c>
    </row>
    <row r="71" spans="1:16" x14ac:dyDescent="0.25">
      <c r="A71" s="3" t="s">
        <v>25</v>
      </c>
      <c r="B71" s="3">
        <v>40945673</v>
      </c>
      <c r="C71" s="10" t="s">
        <v>26</v>
      </c>
      <c r="D71" s="3">
        <v>109</v>
      </c>
      <c r="E71" s="3" t="s">
        <v>27</v>
      </c>
      <c r="F71" s="3">
        <f>1670+531</f>
        <v>2201</v>
      </c>
      <c r="G71" s="11">
        <v>7.5</v>
      </c>
      <c r="H71" s="6">
        <v>45618</v>
      </c>
      <c r="I71" s="3" t="s">
        <v>20</v>
      </c>
      <c r="J71" s="3" t="s">
        <v>20</v>
      </c>
      <c r="K71" s="15">
        <v>5.5555555555555552E-2</v>
      </c>
      <c r="L71" s="3">
        <v>94</v>
      </c>
      <c r="M71" s="17">
        <v>13.19</v>
      </c>
      <c r="N71" s="24" t="s">
        <v>189</v>
      </c>
      <c r="O71" s="15" t="s">
        <v>198</v>
      </c>
    </row>
    <row r="72" spans="1:16" x14ac:dyDescent="0.25">
      <c r="A72" s="3" t="s">
        <v>129</v>
      </c>
      <c r="B72" s="3">
        <v>112204024</v>
      </c>
      <c r="C72" s="4" t="s">
        <v>99</v>
      </c>
      <c r="D72" s="3">
        <v>110</v>
      </c>
      <c r="E72" s="3" t="s">
        <v>130</v>
      </c>
      <c r="F72" s="3">
        <v>340</v>
      </c>
      <c r="G72" s="12">
        <v>5</v>
      </c>
      <c r="H72" s="6">
        <v>45619</v>
      </c>
      <c r="I72" s="3" t="s">
        <v>20</v>
      </c>
      <c r="J72" s="3" t="s">
        <v>20</v>
      </c>
      <c r="K72" s="15">
        <v>7.1527777777777773E-2</v>
      </c>
      <c r="L72" s="3">
        <v>0</v>
      </c>
      <c r="M72" s="17">
        <v>3.3</v>
      </c>
      <c r="N72" s="24" t="s">
        <v>131</v>
      </c>
      <c r="O72" s="15" t="s">
        <v>196</v>
      </c>
    </row>
    <row r="73" spans="1:16" x14ac:dyDescent="0.25">
      <c r="A73" s="3" t="s">
        <v>61</v>
      </c>
      <c r="B73" s="3">
        <v>63454942</v>
      </c>
      <c r="C73" s="7" t="s">
        <v>42</v>
      </c>
      <c r="D73" s="3">
        <v>111</v>
      </c>
      <c r="E73" s="3" t="s">
        <v>62</v>
      </c>
      <c r="F73" s="3">
        <v>501</v>
      </c>
      <c r="G73" s="11">
        <v>6</v>
      </c>
      <c r="H73" s="6">
        <v>45619</v>
      </c>
      <c r="I73" s="3" t="s">
        <v>20</v>
      </c>
      <c r="J73" s="3" t="s">
        <v>20</v>
      </c>
      <c r="K73" s="15">
        <v>4.2361111111111113E-2</v>
      </c>
      <c r="L73" s="3">
        <v>0</v>
      </c>
      <c r="M73" s="17">
        <v>7.77</v>
      </c>
      <c r="N73" s="24" t="s">
        <v>63</v>
      </c>
      <c r="O73" s="15" t="s">
        <v>197</v>
      </c>
    </row>
    <row r="74" spans="1:16" x14ac:dyDescent="0.25">
      <c r="A74" s="3" t="s">
        <v>52</v>
      </c>
      <c r="B74" s="3">
        <v>23300671</v>
      </c>
      <c r="C74" s="7" t="s">
        <v>42</v>
      </c>
      <c r="D74" s="3">
        <v>112</v>
      </c>
      <c r="E74" s="3" t="s">
        <v>53</v>
      </c>
      <c r="F74" s="3">
        <v>916</v>
      </c>
      <c r="G74" s="11">
        <v>7.5</v>
      </c>
      <c r="H74" s="6">
        <v>45620</v>
      </c>
      <c r="I74" s="3" t="s">
        <v>20</v>
      </c>
      <c r="J74" s="3" t="s">
        <v>20</v>
      </c>
      <c r="K74" s="15">
        <v>6.5277777777777782E-2</v>
      </c>
      <c r="L74" s="3">
        <v>0</v>
      </c>
      <c r="M74" s="17">
        <v>8.16</v>
      </c>
      <c r="N74" s="24" t="s">
        <v>54</v>
      </c>
      <c r="O74" s="15" t="s">
        <v>197</v>
      </c>
    </row>
    <row r="75" spans="1:16" x14ac:dyDescent="0.25">
      <c r="A75" s="3" t="s">
        <v>49</v>
      </c>
      <c r="B75" s="3">
        <v>25706351</v>
      </c>
      <c r="C75" s="7" t="s">
        <v>42</v>
      </c>
      <c r="D75" s="3">
        <v>113</v>
      </c>
      <c r="E75" s="3" t="s">
        <v>50</v>
      </c>
      <c r="F75" s="3">
        <v>553</v>
      </c>
      <c r="G75" s="5">
        <v>8</v>
      </c>
      <c r="H75" s="6">
        <v>45620</v>
      </c>
      <c r="I75" s="3" t="s">
        <v>20</v>
      </c>
      <c r="J75" s="3" t="s">
        <v>20</v>
      </c>
      <c r="K75" s="15">
        <v>5.0694444444444445E-2</v>
      </c>
      <c r="L75" s="3">
        <v>125</v>
      </c>
      <c r="M75" s="17">
        <v>8.19</v>
      </c>
      <c r="N75" s="24" t="s">
        <v>51</v>
      </c>
      <c r="O75" s="15" t="s">
        <v>197</v>
      </c>
    </row>
    <row r="76" spans="1:16" x14ac:dyDescent="0.25">
      <c r="A76" s="3" t="s">
        <v>45</v>
      </c>
      <c r="B76" s="3">
        <v>9287687</v>
      </c>
      <c r="C76" s="7" t="s">
        <v>42</v>
      </c>
      <c r="D76" s="3">
        <v>114</v>
      </c>
      <c r="E76" s="3" t="s">
        <v>32</v>
      </c>
      <c r="F76" s="3">
        <f>1616+1172</f>
        <v>2788</v>
      </c>
      <c r="G76" s="11">
        <v>7.5</v>
      </c>
      <c r="H76" s="6">
        <v>45626</v>
      </c>
      <c r="I76" s="3" t="s">
        <v>20</v>
      </c>
      <c r="J76" s="3" t="s">
        <v>20</v>
      </c>
      <c r="K76" s="15">
        <v>6.5277777777777782E-2</v>
      </c>
      <c r="L76" s="3" t="s">
        <v>46</v>
      </c>
      <c r="M76" s="17">
        <v>9.82</v>
      </c>
      <c r="N76" s="24" t="s">
        <v>47</v>
      </c>
      <c r="O76" s="15" t="s">
        <v>197</v>
      </c>
      <c r="P76" s="24"/>
    </row>
    <row r="77" spans="1:16" x14ac:dyDescent="0.25">
      <c r="A77" s="3" t="s">
        <v>41</v>
      </c>
      <c r="B77" s="3">
        <v>52663172</v>
      </c>
      <c r="C77" s="7" t="s">
        <v>42</v>
      </c>
      <c r="D77" s="3">
        <v>115</v>
      </c>
      <c r="E77" s="3" t="s">
        <v>43</v>
      </c>
      <c r="F77" s="3">
        <v>1632</v>
      </c>
      <c r="G77" s="5">
        <v>8</v>
      </c>
      <c r="H77" s="6">
        <v>45627</v>
      </c>
      <c r="I77" s="3" t="s">
        <v>20</v>
      </c>
      <c r="J77" s="3" t="s">
        <v>20</v>
      </c>
      <c r="K77" s="15">
        <v>4.2361111111111113E-2</v>
      </c>
      <c r="L77" s="3">
        <v>0</v>
      </c>
      <c r="M77" s="17">
        <v>10.41</v>
      </c>
      <c r="N77" s="24" t="s">
        <v>44</v>
      </c>
      <c r="O77" s="15" t="s">
        <v>197</v>
      </c>
    </row>
    <row r="78" spans="1:16" x14ac:dyDescent="0.25">
      <c r="A78" s="3" t="s">
        <v>33</v>
      </c>
      <c r="B78" s="3">
        <v>60084691</v>
      </c>
      <c r="C78" s="10" t="s">
        <v>26</v>
      </c>
      <c r="D78" s="3">
        <v>116</v>
      </c>
      <c r="E78" s="3" t="s">
        <v>34</v>
      </c>
      <c r="F78" s="3">
        <v>1957</v>
      </c>
      <c r="G78" s="5">
        <v>8.5</v>
      </c>
      <c r="H78" s="6">
        <v>45627</v>
      </c>
      <c r="I78" s="3" t="s">
        <v>20</v>
      </c>
      <c r="J78" s="3" t="s">
        <v>20</v>
      </c>
      <c r="K78" s="15">
        <v>4.3055555555555555E-2</v>
      </c>
      <c r="L78" s="3">
        <v>26</v>
      </c>
      <c r="M78" s="17">
        <v>11.83</v>
      </c>
      <c r="N78" s="24" t="s">
        <v>35</v>
      </c>
      <c r="O78" s="15" t="s">
        <v>198</v>
      </c>
    </row>
    <row r="79" spans="1:16" x14ac:dyDescent="0.25">
      <c r="A79" s="3" t="s">
        <v>177</v>
      </c>
      <c r="B79" s="3">
        <v>106696944</v>
      </c>
      <c r="C79" s="4" t="s">
        <v>99</v>
      </c>
      <c r="D79" s="3">
        <v>118</v>
      </c>
      <c r="E79" s="3" t="s">
        <v>178</v>
      </c>
      <c r="F79" s="3">
        <v>439</v>
      </c>
      <c r="G79" s="5">
        <v>8</v>
      </c>
      <c r="H79" s="6">
        <v>45676</v>
      </c>
      <c r="I79" s="3" t="s">
        <v>20</v>
      </c>
      <c r="J79" s="3" t="s">
        <v>20</v>
      </c>
      <c r="K79" s="15">
        <v>4.1666666666666664E-2</v>
      </c>
      <c r="L79" s="3">
        <v>0</v>
      </c>
      <c r="M79" s="17">
        <v>4.59</v>
      </c>
      <c r="N79" s="24" t="s">
        <v>179</v>
      </c>
      <c r="O79" s="15" t="s">
        <v>196</v>
      </c>
    </row>
    <row r="80" spans="1:16" x14ac:dyDescent="0.25">
      <c r="A80" s="3" t="s">
        <v>180</v>
      </c>
      <c r="B80" s="3">
        <v>7887341</v>
      </c>
      <c r="C80" s="10" t="s">
        <v>26</v>
      </c>
      <c r="D80" s="3">
        <v>123</v>
      </c>
      <c r="E80" s="3" t="s">
        <v>181</v>
      </c>
      <c r="F80" s="3">
        <v>1775</v>
      </c>
      <c r="G80" s="11">
        <v>7.5</v>
      </c>
      <c r="H80" s="6">
        <v>45757</v>
      </c>
      <c r="I80" s="3" t="s">
        <v>20</v>
      </c>
      <c r="J80" s="3" t="s">
        <v>20</v>
      </c>
      <c r="K80" s="15">
        <v>5.1388888888888887E-2</v>
      </c>
      <c r="L80" s="3">
        <v>0</v>
      </c>
      <c r="M80" s="17">
        <v>10.39</v>
      </c>
      <c r="N80" s="24" t="s">
        <v>182</v>
      </c>
      <c r="O80" s="15" t="s">
        <v>198</v>
      </c>
    </row>
    <row r="81" spans="1:15" x14ac:dyDescent="0.25">
      <c r="A81" s="3" t="s">
        <v>183</v>
      </c>
      <c r="B81" s="3">
        <v>38445559</v>
      </c>
      <c r="C81" s="10" t="s">
        <v>26</v>
      </c>
      <c r="D81" s="3">
        <v>124</v>
      </c>
      <c r="E81" s="3" t="s">
        <v>184</v>
      </c>
      <c r="F81" s="3">
        <v>3376</v>
      </c>
      <c r="G81" s="5">
        <v>8</v>
      </c>
      <c r="H81" s="6">
        <v>45759</v>
      </c>
      <c r="I81" s="3" t="s">
        <v>20</v>
      </c>
      <c r="J81" s="3" t="s">
        <v>20</v>
      </c>
      <c r="K81" s="15">
        <v>4.3749999999999997E-2</v>
      </c>
      <c r="L81" s="3">
        <v>0</v>
      </c>
      <c r="M81" s="17">
        <v>11.94</v>
      </c>
      <c r="N81" s="24" t="s">
        <v>185</v>
      </c>
      <c r="O81" s="15" t="s">
        <v>198</v>
      </c>
    </row>
    <row r="82" spans="1:15" x14ac:dyDescent="0.25">
      <c r="A82" s="3" t="s">
        <v>200</v>
      </c>
      <c r="B82" s="3">
        <v>9864147</v>
      </c>
      <c r="C82" s="4" t="s">
        <v>99</v>
      </c>
      <c r="D82" s="3">
        <v>125</v>
      </c>
      <c r="E82" s="3" t="s">
        <v>187</v>
      </c>
      <c r="F82" s="3">
        <v>575</v>
      </c>
      <c r="G82" s="5">
        <v>8</v>
      </c>
      <c r="H82" s="6">
        <v>45914</v>
      </c>
      <c r="I82" s="3" t="s">
        <v>20</v>
      </c>
      <c r="J82" s="3" t="s">
        <v>20</v>
      </c>
      <c r="K82" s="15">
        <v>4.1666666666666664E-2</v>
      </c>
      <c r="L82" s="3">
        <v>0</v>
      </c>
      <c r="M82" s="17">
        <v>2.92</v>
      </c>
      <c r="N82" s="24" t="s">
        <v>188</v>
      </c>
      <c r="O82" s="15" t="s">
        <v>196</v>
      </c>
    </row>
    <row r="83" spans="1:15" x14ac:dyDescent="0.25">
      <c r="A83" s="3"/>
      <c r="B83" s="3"/>
      <c r="C83" s="3"/>
      <c r="D83" s="3"/>
      <c r="E83" s="3"/>
      <c r="F83" s="3"/>
      <c r="G83" s="17"/>
      <c r="H83" s="6"/>
      <c r="I83" s="3"/>
      <c r="J83" s="3"/>
      <c r="K83" s="15"/>
      <c r="L83" s="3"/>
      <c r="M83" s="17"/>
      <c r="N83" s="24"/>
      <c r="O83" s="15"/>
    </row>
    <row r="84" spans="1:15" x14ac:dyDescent="0.25">
      <c r="A84" s="3"/>
      <c r="B84" s="3"/>
      <c r="C84" s="3"/>
      <c r="D84" s="3"/>
      <c r="E84" s="3"/>
      <c r="F84" s="3"/>
      <c r="G84" s="17"/>
      <c r="H84" s="6"/>
      <c r="I84" s="3"/>
      <c r="J84" s="3"/>
      <c r="K84" s="15"/>
      <c r="L84" s="3"/>
      <c r="M84" s="17"/>
      <c r="N84" s="24"/>
      <c r="O84" s="15"/>
    </row>
    <row r="85" spans="1:15" x14ac:dyDescent="0.25">
      <c r="A85" s="3"/>
      <c r="B85" s="3"/>
      <c r="C85" s="3"/>
      <c r="D85" s="3"/>
      <c r="E85" s="3"/>
      <c r="F85" s="3"/>
      <c r="G85" s="17"/>
      <c r="H85" s="6"/>
      <c r="I85" s="3"/>
      <c r="J85" s="3"/>
      <c r="K85" s="15"/>
      <c r="L85" s="3"/>
      <c r="M85" s="17"/>
      <c r="N85" s="24"/>
      <c r="O85" s="15"/>
    </row>
    <row r="86" spans="1:15" x14ac:dyDescent="0.25">
      <c r="A86" s="3"/>
      <c r="B86" s="3"/>
      <c r="C86" s="3"/>
      <c r="D86" s="3"/>
      <c r="E86" s="3"/>
      <c r="F86" s="3"/>
      <c r="G86" s="17"/>
      <c r="H86" s="6"/>
      <c r="I86" s="3"/>
      <c r="J86" s="3"/>
      <c r="K86" s="15"/>
      <c r="L86" s="3"/>
      <c r="M86" s="17"/>
      <c r="N86" s="24"/>
      <c r="O86" s="15"/>
    </row>
    <row r="87" spans="1:15" x14ac:dyDescent="0.25">
      <c r="A87" s="3"/>
      <c r="B87" s="3"/>
      <c r="C87" s="3"/>
      <c r="D87" s="3"/>
      <c r="E87" s="3"/>
      <c r="F87" s="3"/>
      <c r="G87" s="17"/>
      <c r="H87" s="6"/>
      <c r="I87" s="3"/>
      <c r="J87" s="3"/>
      <c r="K87" s="15"/>
      <c r="L87" s="3"/>
      <c r="M87" s="17"/>
      <c r="N87" s="24"/>
      <c r="O87" s="15"/>
    </row>
    <row r="88" spans="1:15" x14ac:dyDescent="0.25">
      <c r="A88" s="3"/>
      <c r="B88" s="3"/>
      <c r="C88" s="3"/>
      <c r="D88" s="3"/>
      <c r="E88" s="3"/>
      <c r="F88" s="3"/>
      <c r="G88" s="17"/>
      <c r="H88" s="6"/>
      <c r="I88" s="3"/>
      <c r="J88" s="3"/>
      <c r="K88" s="15"/>
      <c r="L88" s="3"/>
      <c r="M88" s="17"/>
      <c r="N88" s="24"/>
      <c r="O88" s="15"/>
    </row>
    <row r="89" spans="1:15" x14ac:dyDescent="0.25">
      <c r="A89" s="3"/>
      <c r="B89" s="3"/>
      <c r="C89" s="3"/>
      <c r="D89" s="3"/>
      <c r="E89" s="3"/>
      <c r="F89" s="3"/>
      <c r="G89" s="17"/>
      <c r="H89" s="6"/>
      <c r="I89" s="3"/>
      <c r="J89" s="3"/>
      <c r="K89" s="15"/>
      <c r="L89" s="3"/>
      <c r="M89" s="17"/>
      <c r="N89" s="24"/>
      <c r="O89" s="15"/>
    </row>
    <row r="90" spans="1:15" x14ac:dyDescent="0.25">
      <c r="A90" s="3"/>
      <c r="B90" s="3"/>
      <c r="C90" s="3"/>
      <c r="D90" s="3"/>
      <c r="E90" s="3"/>
      <c r="F90" s="3"/>
      <c r="G90" s="17"/>
      <c r="H90" s="6"/>
      <c r="I90" s="3"/>
      <c r="J90" s="3"/>
      <c r="K90" s="15"/>
      <c r="L90" s="3"/>
      <c r="M90" s="17"/>
      <c r="N90" s="24"/>
      <c r="O90" s="15"/>
    </row>
    <row r="91" spans="1:15" x14ac:dyDescent="0.25">
      <c r="A91" s="3"/>
      <c r="B91" s="3"/>
      <c r="C91" s="3"/>
      <c r="D91" s="3"/>
      <c r="E91" s="3"/>
      <c r="F91" s="3"/>
      <c r="G91" s="17"/>
      <c r="H91" s="6"/>
      <c r="I91" s="3"/>
      <c r="J91" s="3"/>
      <c r="K91" s="15"/>
      <c r="L91" s="3"/>
      <c r="M91" s="17"/>
      <c r="N91" s="24"/>
      <c r="O91" s="15"/>
    </row>
    <row r="92" spans="1:15" x14ac:dyDescent="0.25">
      <c r="A92" s="3"/>
      <c r="B92" s="3"/>
      <c r="C92" s="3"/>
      <c r="D92" s="3"/>
      <c r="E92" s="3"/>
      <c r="F92" s="3"/>
      <c r="G92" s="17"/>
      <c r="H92" s="6"/>
      <c r="I92" s="3"/>
      <c r="J92" s="3"/>
      <c r="K92" s="15"/>
      <c r="L92" s="3"/>
      <c r="M92" s="17"/>
      <c r="N92" s="24"/>
      <c r="O92" s="15"/>
    </row>
    <row r="93" spans="1:15" x14ac:dyDescent="0.25">
      <c r="A93" s="3"/>
      <c r="B93" s="3"/>
      <c r="C93" s="3"/>
      <c r="D93" s="3"/>
      <c r="E93" s="3"/>
      <c r="F93" s="3"/>
      <c r="G93" s="17"/>
      <c r="H93" s="6"/>
      <c r="I93" s="3"/>
      <c r="J93" s="3"/>
      <c r="K93" s="15"/>
      <c r="L93" s="3"/>
      <c r="M93" s="17"/>
      <c r="N93" s="24"/>
      <c r="O93" s="15"/>
    </row>
    <row r="94" spans="1:15" x14ac:dyDescent="0.25">
      <c r="A94" s="3"/>
      <c r="B94" s="3"/>
      <c r="C94" s="3"/>
      <c r="D94" s="3"/>
      <c r="E94" s="3"/>
      <c r="F94" s="3"/>
      <c r="G94" s="17"/>
      <c r="H94" s="6"/>
      <c r="I94" s="3"/>
      <c r="J94" s="3"/>
      <c r="K94" s="15"/>
      <c r="L94" s="3"/>
      <c r="M94" s="17"/>
      <c r="N94" s="24"/>
      <c r="O94" s="15"/>
    </row>
    <row r="95" spans="1:15" x14ac:dyDescent="0.25">
      <c r="A95" s="3"/>
      <c r="B95" s="3"/>
      <c r="C95" s="3"/>
      <c r="D95" s="3"/>
      <c r="E95" s="3"/>
      <c r="F95" s="3"/>
      <c r="G95" s="17"/>
      <c r="H95" s="6"/>
      <c r="I95" s="3"/>
      <c r="J95" s="3"/>
      <c r="K95" s="15"/>
      <c r="L95" s="3"/>
      <c r="M95" s="17"/>
      <c r="N95" s="24"/>
      <c r="O95" s="15"/>
    </row>
    <row r="96" spans="1:15" x14ac:dyDescent="0.25">
      <c r="A96" s="3"/>
      <c r="B96" s="3"/>
      <c r="C96" s="3"/>
      <c r="D96" s="3"/>
      <c r="E96" s="3"/>
      <c r="F96" s="3"/>
      <c r="G96" s="17"/>
      <c r="H96" s="6"/>
      <c r="I96" s="3"/>
      <c r="J96" s="3"/>
      <c r="K96" s="15"/>
      <c r="L96" s="3"/>
      <c r="M96" s="17"/>
      <c r="N96" s="24"/>
      <c r="O96" s="15"/>
    </row>
    <row r="97" spans="1:15" x14ac:dyDescent="0.25">
      <c r="A97" s="3"/>
      <c r="B97" s="3"/>
      <c r="C97" s="3"/>
      <c r="D97" s="3"/>
      <c r="E97" s="3"/>
      <c r="F97" s="3"/>
      <c r="G97" s="17"/>
      <c r="H97" s="6"/>
      <c r="I97" s="3"/>
      <c r="J97" s="3"/>
      <c r="K97" s="15"/>
      <c r="L97" s="3"/>
      <c r="M97" s="17"/>
      <c r="N97" s="24"/>
      <c r="O97" s="15"/>
    </row>
    <row r="98" spans="1:15" x14ac:dyDescent="0.25">
      <c r="A98" s="3"/>
      <c r="B98" s="3"/>
      <c r="C98" s="3"/>
      <c r="D98" s="3"/>
      <c r="E98" s="3"/>
      <c r="F98" s="3"/>
      <c r="G98" s="17"/>
      <c r="H98" s="6"/>
      <c r="I98" s="3"/>
      <c r="J98" s="3"/>
      <c r="K98" s="15"/>
      <c r="L98" s="3"/>
      <c r="M98" s="17"/>
      <c r="N98" s="24"/>
      <c r="O98" s="15"/>
    </row>
    <row r="99" spans="1:15" x14ac:dyDescent="0.25">
      <c r="A99" s="3"/>
      <c r="B99" s="3"/>
      <c r="C99" s="3"/>
      <c r="D99" s="3"/>
      <c r="E99" s="3"/>
      <c r="F99" s="3"/>
      <c r="G99" s="17"/>
      <c r="H99" s="6"/>
      <c r="I99" s="3"/>
      <c r="J99" s="3"/>
      <c r="K99" s="15"/>
      <c r="L99" s="3"/>
      <c r="M99" s="17"/>
      <c r="N99" s="24"/>
      <c r="O99" s="15"/>
    </row>
    <row r="100" spans="1:15" x14ac:dyDescent="0.25">
      <c r="A100" s="3"/>
      <c r="B100" s="3"/>
      <c r="C100" s="3"/>
      <c r="D100" s="3"/>
      <c r="E100" s="3"/>
      <c r="F100" s="3"/>
      <c r="G100" s="17"/>
      <c r="H100" s="6"/>
      <c r="I100" s="3"/>
      <c r="J100" s="3"/>
      <c r="K100" s="15"/>
      <c r="L100" s="3"/>
      <c r="M100" s="17"/>
      <c r="N100" s="24"/>
      <c r="O100" s="15"/>
    </row>
    <row r="101" spans="1:15" x14ac:dyDescent="0.25">
      <c r="A101" s="3"/>
      <c r="B101" s="3"/>
      <c r="C101" s="3"/>
      <c r="D101" s="3"/>
      <c r="E101" s="3"/>
      <c r="F101" s="3"/>
      <c r="G101" s="17"/>
      <c r="H101" s="6"/>
      <c r="I101" s="3"/>
      <c r="J101" s="3"/>
      <c r="K101" s="15"/>
      <c r="L101" s="3"/>
      <c r="M101" s="17"/>
      <c r="N101" s="24"/>
      <c r="O101" s="15"/>
    </row>
    <row r="102" spans="1:15" x14ac:dyDescent="0.25">
      <c r="A102" s="3"/>
      <c r="B102" s="3"/>
      <c r="C102" s="3"/>
      <c r="D102" s="3"/>
      <c r="E102" s="3"/>
      <c r="F102" s="3"/>
      <c r="G102" s="17"/>
      <c r="H102" s="6"/>
      <c r="I102" s="3"/>
      <c r="J102" s="3"/>
      <c r="K102" s="15"/>
      <c r="L102" s="3"/>
      <c r="M102" s="17"/>
      <c r="N102" s="24"/>
      <c r="O102" s="15"/>
    </row>
    <row r="103" spans="1:15" x14ac:dyDescent="0.25">
      <c r="A103" s="3"/>
      <c r="B103" s="3"/>
      <c r="C103" s="3"/>
      <c r="D103" s="3"/>
      <c r="E103" s="3"/>
      <c r="F103" s="3"/>
      <c r="G103" s="17"/>
      <c r="H103" s="6"/>
      <c r="I103" s="3"/>
      <c r="J103" s="3"/>
      <c r="K103" s="15"/>
      <c r="L103" s="3"/>
      <c r="M103" s="17"/>
      <c r="N103" s="24"/>
      <c r="O103" s="15"/>
    </row>
    <row r="104" spans="1:15" x14ac:dyDescent="0.25">
      <c r="A104" s="3"/>
      <c r="B104" s="3"/>
      <c r="C104" s="3"/>
      <c r="D104" s="3"/>
      <c r="E104" s="3"/>
      <c r="F104" s="3"/>
      <c r="G104" s="17"/>
      <c r="H104" s="6"/>
      <c r="I104" s="3"/>
      <c r="J104" s="3"/>
      <c r="K104" s="15"/>
      <c r="L104" s="3"/>
      <c r="M104" s="17"/>
      <c r="N104" s="24"/>
      <c r="O104" s="15"/>
    </row>
    <row r="105" spans="1:15" x14ac:dyDescent="0.25">
      <c r="A105" s="3"/>
      <c r="B105" s="3"/>
      <c r="C105" s="3"/>
      <c r="D105" s="3"/>
      <c r="E105" s="3"/>
      <c r="F105" s="3"/>
      <c r="G105" s="17"/>
      <c r="H105" s="6"/>
      <c r="I105" s="3"/>
      <c r="J105" s="3"/>
      <c r="K105" s="15"/>
      <c r="L105" s="3"/>
      <c r="M105" s="17"/>
      <c r="N105" s="24"/>
      <c r="O105" s="15"/>
    </row>
    <row r="106" spans="1:15" x14ac:dyDescent="0.25">
      <c r="A106" s="3"/>
      <c r="B106" s="3"/>
      <c r="C106" s="3"/>
      <c r="D106" s="3"/>
      <c r="E106" s="3"/>
      <c r="F106" s="3"/>
      <c r="G106" s="17"/>
      <c r="H106" s="6"/>
      <c r="I106" s="3"/>
      <c r="J106" s="3"/>
      <c r="K106" s="15"/>
      <c r="L106" s="3"/>
      <c r="M106" s="17"/>
      <c r="N106" s="24"/>
      <c r="O106" s="15"/>
    </row>
    <row r="107" spans="1:15" x14ac:dyDescent="0.25">
      <c r="A107" s="3"/>
      <c r="B107" s="3"/>
      <c r="C107" s="3"/>
      <c r="D107" s="3"/>
      <c r="E107" s="3"/>
      <c r="F107" s="3"/>
      <c r="G107" s="17"/>
      <c r="H107" s="6"/>
      <c r="I107" s="3"/>
      <c r="J107" s="3"/>
      <c r="K107" s="15"/>
      <c r="L107" s="3"/>
      <c r="M107" s="17"/>
      <c r="N107" s="24"/>
      <c r="O107" s="15"/>
    </row>
    <row r="108" spans="1:15" x14ac:dyDescent="0.25">
      <c r="A108" s="3"/>
      <c r="B108" s="3"/>
      <c r="C108" s="3"/>
      <c r="D108" s="3"/>
      <c r="E108" s="3"/>
      <c r="F108" s="3"/>
      <c r="G108" s="17"/>
      <c r="H108" s="6"/>
      <c r="I108" s="3"/>
      <c r="J108" s="3"/>
      <c r="K108" s="15"/>
      <c r="L108" s="3"/>
      <c r="M108" s="17"/>
      <c r="N108" s="24"/>
      <c r="O108" s="15"/>
    </row>
    <row r="109" spans="1:15" x14ac:dyDescent="0.25">
      <c r="A109" s="3"/>
      <c r="B109" s="3"/>
      <c r="C109" s="3"/>
      <c r="D109" s="3"/>
      <c r="E109" s="3"/>
      <c r="F109" s="3"/>
      <c r="G109" s="17"/>
      <c r="H109" s="6"/>
      <c r="I109" s="3"/>
      <c r="J109" s="3"/>
      <c r="K109" s="15"/>
      <c r="L109" s="3"/>
      <c r="M109" s="17"/>
      <c r="N109" s="24"/>
      <c r="O109" s="15"/>
    </row>
    <row r="110" spans="1:15" x14ac:dyDescent="0.25">
      <c r="A110" s="3"/>
      <c r="B110" s="3"/>
      <c r="C110" s="3"/>
      <c r="D110" s="3"/>
      <c r="E110" s="3"/>
      <c r="F110" s="3"/>
      <c r="G110" s="17"/>
      <c r="H110" s="6"/>
      <c r="I110" s="3"/>
      <c r="J110" s="3"/>
      <c r="K110" s="15"/>
      <c r="L110" s="3"/>
      <c r="M110" s="17"/>
      <c r="N110" s="24"/>
      <c r="O110" s="15"/>
    </row>
    <row r="111" spans="1:15" x14ac:dyDescent="0.25">
      <c r="A111" s="3"/>
      <c r="B111" s="3"/>
      <c r="C111" s="3"/>
      <c r="D111" s="3"/>
      <c r="E111" s="3"/>
      <c r="F111" s="3"/>
      <c r="G111" s="17"/>
      <c r="H111" s="6"/>
      <c r="I111" s="3"/>
      <c r="J111" s="3"/>
      <c r="K111" s="15"/>
      <c r="L111" s="3"/>
      <c r="M111" s="17"/>
      <c r="N111" s="24"/>
      <c r="O111" s="15"/>
    </row>
    <row r="112" spans="1:15" x14ac:dyDescent="0.25">
      <c r="A112" s="3"/>
      <c r="B112" s="3"/>
      <c r="C112" s="3"/>
      <c r="D112" s="3"/>
      <c r="E112" s="3"/>
      <c r="F112" s="3"/>
      <c r="G112" s="17"/>
      <c r="H112" s="6"/>
      <c r="I112" s="3"/>
      <c r="J112" s="3"/>
      <c r="K112" s="15"/>
      <c r="L112" s="3"/>
      <c r="M112" s="17"/>
      <c r="N112" s="24"/>
      <c r="O112" s="15"/>
    </row>
    <row r="113" spans="1:15" x14ac:dyDescent="0.25">
      <c r="A113" s="3"/>
      <c r="B113" s="3"/>
      <c r="C113" s="3"/>
      <c r="D113" s="3"/>
      <c r="E113" s="3"/>
      <c r="F113" s="3"/>
      <c r="G113" s="17"/>
      <c r="H113" s="6"/>
      <c r="I113" s="3"/>
      <c r="J113" s="3"/>
      <c r="K113" s="15"/>
      <c r="L113" s="3"/>
      <c r="M113" s="17"/>
      <c r="N113" s="24"/>
      <c r="O113" s="15"/>
    </row>
    <row r="114" spans="1:15" x14ac:dyDescent="0.25">
      <c r="A114" s="3"/>
      <c r="B114" s="3"/>
      <c r="C114" s="3"/>
      <c r="D114" s="3"/>
      <c r="E114" s="3"/>
      <c r="F114" s="3"/>
      <c r="G114" s="17"/>
      <c r="H114" s="6"/>
      <c r="I114" s="3"/>
      <c r="J114" s="3"/>
      <c r="K114" s="15"/>
      <c r="L114" s="3"/>
      <c r="M114" s="17"/>
      <c r="N114" s="24"/>
      <c r="O114" s="15"/>
    </row>
    <row r="115" spans="1:15" x14ac:dyDescent="0.25">
      <c r="A115" s="3"/>
      <c r="B115" s="3"/>
      <c r="C115" s="3"/>
      <c r="D115" s="3"/>
      <c r="E115" s="3"/>
      <c r="F115" s="3"/>
      <c r="G115" s="17"/>
      <c r="H115" s="6"/>
      <c r="I115" s="3"/>
      <c r="J115" s="3"/>
      <c r="K115" s="15"/>
      <c r="L115" s="3"/>
      <c r="M115" s="17"/>
      <c r="N115" s="24"/>
      <c r="O115" s="15"/>
    </row>
    <row r="116" spans="1:15" x14ac:dyDescent="0.25">
      <c r="A116" s="3"/>
      <c r="B116" s="3"/>
      <c r="C116" s="3"/>
      <c r="D116" s="3"/>
      <c r="E116" s="3"/>
      <c r="F116" s="3"/>
      <c r="G116" s="17"/>
      <c r="H116" s="6"/>
      <c r="I116" s="3"/>
      <c r="J116" s="3"/>
      <c r="K116" s="15"/>
      <c r="L116" s="3"/>
      <c r="M116" s="17"/>
      <c r="N116" s="24"/>
      <c r="O116" s="15"/>
    </row>
    <row r="117" spans="1:15" x14ac:dyDescent="0.25">
      <c r="A117" s="3"/>
      <c r="B117" s="3"/>
      <c r="C117" s="3"/>
      <c r="D117" s="3"/>
      <c r="E117" s="3"/>
      <c r="F117" s="3"/>
      <c r="G117" s="17"/>
      <c r="H117" s="6"/>
      <c r="I117" s="3"/>
      <c r="J117" s="3"/>
      <c r="K117" s="15"/>
      <c r="L117" s="3"/>
      <c r="M117" s="17"/>
      <c r="N117" s="24"/>
      <c r="O117" s="15"/>
    </row>
    <row r="118" spans="1:15" x14ac:dyDescent="0.25">
      <c r="A118" s="3"/>
      <c r="B118" s="3"/>
      <c r="C118" s="3"/>
      <c r="D118" s="3"/>
      <c r="E118" s="3"/>
      <c r="F118" s="3"/>
      <c r="G118" s="17"/>
      <c r="H118" s="6"/>
      <c r="I118" s="3"/>
      <c r="J118" s="3"/>
      <c r="K118" s="15"/>
      <c r="L118" s="3"/>
      <c r="M118" s="17"/>
      <c r="N118" s="24"/>
      <c r="O118" s="15"/>
    </row>
    <row r="119" spans="1:15" x14ac:dyDescent="0.25">
      <c r="A119" s="3"/>
      <c r="B119" s="3"/>
      <c r="C119" s="3"/>
      <c r="D119" s="3"/>
      <c r="E119" s="3"/>
      <c r="F119" s="3"/>
      <c r="G119" s="17"/>
      <c r="H119" s="6"/>
      <c r="I119" s="3"/>
      <c r="J119" s="3"/>
      <c r="K119" s="15"/>
      <c r="L119" s="3"/>
      <c r="M119" s="17"/>
      <c r="N119" s="24"/>
      <c r="O119" s="15"/>
    </row>
    <row r="120" spans="1:15" x14ac:dyDescent="0.25">
      <c r="A120" s="3"/>
      <c r="B120" s="3"/>
      <c r="C120" s="3"/>
      <c r="D120" s="3"/>
      <c r="E120" s="3"/>
      <c r="F120" s="3"/>
      <c r="G120" s="17"/>
      <c r="H120" s="6"/>
      <c r="I120" s="3"/>
      <c r="J120" s="3"/>
      <c r="K120" s="15"/>
      <c r="L120" s="3"/>
      <c r="M120" s="17"/>
      <c r="N120" s="24"/>
      <c r="O120" s="15"/>
    </row>
    <row r="121" spans="1:15" x14ac:dyDescent="0.25">
      <c r="A121" s="3"/>
      <c r="B121" s="3"/>
      <c r="C121" s="3"/>
      <c r="D121" s="3"/>
      <c r="E121" s="3"/>
      <c r="F121" s="3"/>
      <c r="G121" s="17"/>
      <c r="H121" s="6"/>
      <c r="I121" s="3"/>
      <c r="J121" s="3"/>
      <c r="K121" s="15"/>
      <c r="L121" s="3"/>
      <c r="M121" s="17"/>
      <c r="N121" s="24"/>
      <c r="O121" s="15"/>
    </row>
    <row r="122" spans="1:15" x14ac:dyDescent="0.25">
      <c r="A122" s="3"/>
      <c r="B122" s="3"/>
      <c r="C122" s="3"/>
      <c r="D122" s="3"/>
      <c r="E122" s="3"/>
      <c r="F122" s="3"/>
      <c r="G122" s="17"/>
      <c r="H122" s="6"/>
      <c r="I122" s="3"/>
      <c r="J122" s="3"/>
      <c r="K122" s="15"/>
      <c r="L122" s="3"/>
      <c r="M122" s="17"/>
      <c r="N122" s="24"/>
      <c r="O122" s="15"/>
    </row>
    <row r="123" spans="1:15" x14ac:dyDescent="0.25">
      <c r="A123" s="3"/>
      <c r="B123" s="3"/>
      <c r="C123" s="3"/>
      <c r="D123" s="3"/>
      <c r="E123" s="3"/>
      <c r="F123" s="3"/>
      <c r="G123" s="17"/>
      <c r="H123" s="6"/>
      <c r="I123" s="3"/>
      <c r="J123" s="3"/>
      <c r="K123" s="15"/>
      <c r="L123" s="3"/>
      <c r="M123" s="17"/>
      <c r="N123" s="24"/>
      <c r="O123" s="15"/>
    </row>
    <row r="124" spans="1:15" x14ac:dyDescent="0.25">
      <c r="A124" s="3"/>
      <c r="B124" s="3"/>
      <c r="C124" s="3"/>
      <c r="D124" s="3"/>
      <c r="E124" s="3"/>
      <c r="F124" s="3"/>
      <c r="G124" s="17"/>
      <c r="H124" s="6"/>
      <c r="I124" s="3"/>
      <c r="J124" s="3"/>
      <c r="K124" s="15"/>
      <c r="L124" s="3"/>
      <c r="M124" s="17"/>
      <c r="N124" s="24"/>
      <c r="O124" s="15"/>
    </row>
    <row r="125" spans="1:15" x14ac:dyDescent="0.25">
      <c r="A125" s="3"/>
      <c r="B125" s="3"/>
      <c r="C125" s="3"/>
      <c r="D125" s="3"/>
      <c r="E125" s="3"/>
      <c r="F125" s="3"/>
      <c r="G125" s="17"/>
      <c r="H125" s="6"/>
      <c r="I125" s="3"/>
      <c r="J125" s="3"/>
      <c r="K125" s="15"/>
      <c r="L125" s="3"/>
      <c r="M125" s="17"/>
      <c r="N125" s="24"/>
      <c r="O125" s="15"/>
    </row>
    <row r="126" spans="1:15" x14ac:dyDescent="0.25">
      <c r="A126" s="3"/>
      <c r="B126" s="3"/>
      <c r="C126" s="3"/>
      <c r="D126" s="3"/>
      <c r="E126" s="3"/>
      <c r="F126" s="3"/>
      <c r="G126" s="17"/>
      <c r="H126" s="6"/>
      <c r="I126" s="3"/>
      <c r="J126" s="3"/>
      <c r="K126" s="15"/>
      <c r="L126" s="3"/>
      <c r="M126" s="17"/>
      <c r="N126" s="24"/>
      <c r="O126" s="15"/>
    </row>
    <row r="127" spans="1:15" x14ac:dyDescent="0.25">
      <c r="A127" s="3"/>
      <c r="B127" s="3"/>
      <c r="C127" s="3"/>
      <c r="D127" s="3"/>
      <c r="E127" s="3"/>
      <c r="F127" s="3"/>
      <c r="G127" s="17"/>
      <c r="H127" s="6"/>
      <c r="I127" s="3"/>
      <c r="J127" s="3"/>
      <c r="K127" s="15"/>
      <c r="L127" s="3"/>
      <c r="M127" s="17"/>
      <c r="N127" s="24"/>
      <c r="O127" s="15"/>
    </row>
    <row r="128" spans="1:15" x14ac:dyDescent="0.25">
      <c r="A128" s="3"/>
      <c r="B128" s="3"/>
      <c r="C128" s="3"/>
      <c r="D128" s="3"/>
      <c r="E128" s="3"/>
      <c r="F128" s="3"/>
      <c r="G128" s="17"/>
      <c r="H128" s="6"/>
      <c r="I128" s="3"/>
      <c r="J128" s="3"/>
      <c r="K128" s="15"/>
      <c r="L128" s="3"/>
      <c r="M128" s="17"/>
      <c r="N128" s="24"/>
      <c r="O128" s="15"/>
    </row>
    <row r="129" spans="1:15" x14ac:dyDescent="0.25">
      <c r="A129" s="3"/>
      <c r="B129" s="3"/>
      <c r="C129" s="3"/>
      <c r="D129" s="3"/>
      <c r="E129" s="3"/>
      <c r="F129" s="3"/>
      <c r="G129" s="17"/>
      <c r="H129" s="6"/>
      <c r="I129" s="3"/>
      <c r="J129" s="3"/>
      <c r="K129" s="15"/>
      <c r="L129" s="3"/>
      <c r="M129" s="17"/>
      <c r="N129" s="24"/>
      <c r="O129" s="15"/>
    </row>
    <row r="130" spans="1:15" x14ac:dyDescent="0.25">
      <c r="A130" s="3"/>
      <c r="B130" s="3"/>
      <c r="C130" s="3"/>
      <c r="D130" s="3"/>
      <c r="E130" s="3"/>
      <c r="F130" s="3"/>
      <c r="G130" s="17"/>
      <c r="H130" s="6"/>
      <c r="I130" s="3"/>
      <c r="J130" s="3"/>
      <c r="K130" s="15"/>
      <c r="L130" s="3"/>
      <c r="M130" s="17"/>
      <c r="N130" s="24"/>
      <c r="O130" s="15"/>
    </row>
    <row r="131" spans="1:15" x14ac:dyDescent="0.25">
      <c r="A131" s="3"/>
      <c r="B131" s="3"/>
      <c r="C131" s="3"/>
      <c r="D131" s="3"/>
      <c r="E131" s="3"/>
      <c r="F131" s="3"/>
      <c r="G131" s="17"/>
      <c r="H131" s="6"/>
      <c r="I131" s="3"/>
      <c r="J131" s="3"/>
      <c r="K131" s="15"/>
      <c r="L131" s="3"/>
      <c r="M131" s="17"/>
      <c r="N131" s="24"/>
      <c r="O131" s="15"/>
    </row>
    <row r="132" spans="1:15" x14ac:dyDescent="0.25">
      <c r="A132" s="3"/>
      <c r="B132" s="3"/>
      <c r="C132" s="3"/>
      <c r="D132" s="3"/>
      <c r="E132" s="3"/>
      <c r="F132" s="3"/>
      <c r="G132" s="17"/>
      <c r="H132" s="6"/>
      <c r="I132" s="3"/>
      <c r="J132" s="3"/>
      <c r="K132" s="15"/>
      <c r="L132" s="3"/>
      <c r="M132" s="17"/>
      <c r="N132" s="24"/>
      <c r="O132" s="15"/>
    </row>
    <row r="133" spans="1:15" x14ac:dyDescent="0.25">
      <c r="A133" s="3"/>
      <c r="B133" s="3"/>
      <c r="C133" s="3"/>
      <c r="D133" s="3"/>
      <c r="E133" s="3"/>
      <c r="F133" s="3"/>
      <c r="G133" s="17"/>
      <c r="H133" s="6"/>
      <c r="I133" s="3"/>
      <c r="J133" s="3"/>
      <c r="K133" s="15"/>
      <c r="L133" s="3"/>
      <c r="M133" s="17"/>
      <c r="N133" s="24"/>
      <c r="O133" s="15"/>
    </row>
    <row r="134" spans="1:15" x14ac:dyDescent="0.25">
      <c r="A134" s="3"/>
      <c r="B134" s="3"/>
      <c r="C134" s="3"/>
      <c r="D134" s="3"/>
      <c r="E134" s="3"/>
      <c r="F134" s="3"/>
      <c r="G134" s="17"/>
      <c r="H134" s="6"/>
      <c r="I134" s="3"/>
      <c r="J134" s="3"/>
      <c r="K134" s="15"/>
      <c r="L134" s="3"/>
      <c r="M134" s="17"/>
      <c r="N134" s="24"/>
      <c r="O134" s="15"/>
    </row>
    <row r="135" spans="1:15" x14ac:dyDescent="0.25">
      <c r="A135" s="3"/>
      <c r="B135" s="3"/>
      <c r="C135" s="3"/>
      <c r="D135" s="3"/>
      <c r="E135" s="3"/>
      <c r="F135" s="3"/>
      <c r="G135" s="17"/>
      <c r="H135" s="6"/>
      <c r="I135" s="3"/>
      <c r="J135" s="3"/>
      <c r="K135" s="15"/>
      <c r="L135" s="3"/>
      <c r="M135" s="17"/>
      <c r="N135" s="24"/>
      <c r="O135" s="15"/>
    </row>
    <row r="136" spans="1:15" x14ac:dyDescent="0.25">
      <c r="A136" s="3"/>
      <c r="B136" s="3"/>
      <c r="C136" s="3"/>
      <c r="D136" s="3"/>
      <c r="E136" s="3"/>
      <c r="F136" s="3"/>
      <c r="G136" s="17"/>
      <c r="H136" s="6"/>
      <c r="I136" s="3"/>
      <c r="J136" s="3"/>
      <c r="K136" s="15"/>
      <c r="L136" s="3"/>
      <c r="M136" s="17"/>
      <c r="N136" s="24"/>
      <c r="O136" s="15"/>
    </row>
    <row r="137" spans="1:15" x14ac:dyDescent="0.25">
      <c r="A137" s="3"/>
      <c r="B137" s="3"/>
      <c r="C137" s="3"/>
      <c r="D137" s="3"/>
      <c r="E137" s="3"/>
      <c r="F137" s="3"/>
      <c r="G137" s="17"/>
      <c r="H137" s="6"/>
      <c r="I137" s="3"/>
      <c r="J137" s="3"/>
      <c r="K137" s="15"/>
      <c r="L137" s="3"/>
      <c r="M137" s="17"/>
      <c r="N137" s="24"/>
      <c r="O137" s="15"/>
    </row>
    <row r="138" spans="1:15" x14ac:dyDescent="0.25">
      <c r="A138" s="3"/>
      <c r="B138" s="3"/>
      <c r="C138" s="3"/>
      <c r="D138" s="3"/>
      <c r="E138" s="3"/>
      <c r="F138" s="3"/>
      <c r="G138" s="17"/>
      <c r="H138" s="6"/>
      <c r="I138" s="3"/>
      <c r="J138" s="3"/>
      <c r="K138" s="15"/>
      <c r="L138" s="3"/>
      <c r="M138" s="17"/>
      <c r="N138" s="24"/>
      <c r="O138" s="15"/>
    </row>
    <row r="139" spans="1:15" x14ac:dyDescent="0.25">
      <c r="A139" s="3"/>
      <c r="B139" s="3"/>
      <c r="C139" s="3"/>
      <c r="D139" s="3"/>
      <c r="E139" s="3"/>
      <c r="F139" s="3"/>
      <c r="G139" s="17"/>
      <c r="H139" s="6"/>
      <c r="I139" s="3"/>
      <c r="J139" s="3"/>
      <c r="K139" s="15"/>
      <c r="L139" s="3"/>
      <c r="M139" s="17"/>
      <c r="N139" s="24"/>
      <c r="O139" s="15"/>
    </row>
    <row r="140" spans="1:15" x14ac:dyDescent="0.25">
      <c r="A140" s="3"/>
      <c r="B140" s="3"/>
      <c r="C140" s="3"/>
      <c r="D140" s="3"/>
      <c r="E140" s="3"/>
      <c r="F140" s="3"/>
      <c r="G140" s="17"/>
      <c r="H140" s="6"/>
      <c r="I140" s="3"/>
      <c r="J140" s="3"/>
      <c r="K140" s="15"/>
      <c r="L140" s="3"/>
      <c r="M140" s="17"/>
      <c r="N140" s="24"/>
      <c r="O140" s="15"/>
    </row>
    <row r="141" spans="1:15" x14ac:dyDescent="0.25">
      <c r="A141" s="3"/>
      <c r="B141" s="3"/>
      <c r="C141" s="3"/>
      <c r="D141" s="3"/>
      <c r="E141" s="3"/>
      <c r="F141" s="3"/>
      <c r="G141" s="17"/>
      <c r="H141" s="6"/>
      <c r="I141" s="3"/>
      <c r="J141" s="3"/>
      <c r="K141" s="15"/>
      <c r="L141" s="3"/>
      <c r="M141" s="17"/>
      <c r="N141" s="24"/>
      <c r="O141" s="15"/>
    </row>
    <row r="142" spans="1:15" x14ac:dyDescent="0.25">
      <c r="A142" s="3"/>
      <c r="B142" s="3"/>
      <c r="C142" s="3"/>
      <c r="D142" s="3"/>
      <c r="E142" s="3"/>
      <c r="F142" s="3"/>
      <c r="G142" s="17"/>
      <c r="H142" s="6"/>
      <c r="I142" s="3"/>
      <c r="J142" s="3"/>
      <c r="K142" s="15"/>
      <c r="L142" s="3"/>
      <c r="M142" s="17"/>
      <c r="N142" s="24"/>
      <c r="O142" s="15"/>
    </row>
    <row r="143" spans="1:15" x14ac:dyDescent="0.25">
      <c r="A143" s="3"/>
      <c r="B143" s="3"/>
      <c r="C143" s="3"/>
      <c r="D143" s="3"/>
      <c r="E143" s="3"/>
      <c r="F143" s="3"/>
      <c r="G143" s="17"/>
      <c r="H143" s="6"/>
      <c r="I143" s="3"/>
      <c r="J143" s="3"/>
      <c r="K143" s="15"/>
      <c r="L143" s="3"/>
      <c r="M143" s="17"/>
      <c r="N143" s="24"/>
      <c r="O143" s="15"/>
    </row>
    <row r="144" spans="1:15" x14ac:dyDescent="0.25">
      <c r="A144" s="3"/>
      <c r="B144" s="3"/>
      <c r="C144" s="3"/>
      <c r="D144" s="3"/>
      <c r="E144" s="3"/>
      <c r="F144" s="3"/>
      <c r="G144" s="17"/>
      <c r="H144" s="6"/>
      <c r="I144" s="3"/>
      <c r="J144" s="3"/>
      <c r="K144" s="15"/>
      <c r="L144" s="3"/>
      <c r="M144" s="17"/>
      <c r="N144" s="24"/>
      <c r="O144" s="15"/>
    </row>
    <row r="145" spans="1:15" x14ac:dyDescent="0.25">
      <c r="A145" s="3"/>
      <c r="B145" s="3"/>
      <c r="C145" s="3"/>
      <c r="D145" s="3"/>
      <c r="E145" s="3"/>
      <c r="F145" s="3"/>
      <c r="G145" s="17"/>
      <c r="H145" s="6"/>
      <c r="I145" s="3"/>
      <c r="J145" s="3"/>
      <c r="K145" s="15"/>
      <c r="L145" s="3"/>
      <c r="M145" s="17"/>
      <c r="N145" s="24"/>
      <c r="O145" s="15"/>
    </row>
    <row r="146" spans="1:15" x14ac:dyDescent="0.25">
      <c r="A146" s="3"/>
      <c r="B146" s="3"/>
      <c r="C146" s="3"/>
      <c r="D146" s="3"/>
      <c r="E146" s="3"/>
      <c r="F146" s="3"/>
      <c r="G146" s="17"/>
      <c r="H146" s="6"/>
      <c r="I146" s="3"/>
      <c r="J146" s="3"/>
      <c r="K146" s="15"/>
      <c r="L146" s="3"/>
      <c r="M146" s="17"/>
      <c r="N146" s="24"/>
      <c r="O146" s="15"/>
    </row>
    <row r="147" spans="1:15" x14ac:dyDescent="0.25">
      <c r="A147" s="3"/>
      <c r="B147" s="3"/>
      <c r="C147" s="3"/>
      <c r="D147" s="3"/>
      <c r="E147" s="3"/>
      <c r="F147" s="3"/>
      <c r="G147" s="17"/>
      <c r="H147" s="6"/>
      <c r="I147" s="3"/>
      <c r="J147" s="3"/>
      <c r="K147" s="15"/>
      <c r="L147" s="3"/>
      <c r="M147" s="17"/>
      <c r="N147" s="24"/>
      <c r="O147" s="15"/>
    </row>
    <row r="148" spans="1:15" x14ac:dyDescent="0.25">
      <c r="A148" s="3"/>
      <c r="B148" s="3"/>
      <c r="C148" s="3"/>
      <c r="D148" s="3"/>
      <c r="E148" s="3"/>
      <c r="F148" s="3"/>
      <c r="G148" s="17"/>
      <c r="H148" s="6"/>
      <c r="I148" s="3"/>
      <c r="J148" s="3"/>
      <c r="K148" s="15"/>
      <c r="L148" s="3"/>
      <c r="M148" s="17"/>
      <c r="N148" s="24"/>
      <c r="O148" s="15"/>
    </row>
    <row r="149" spans="1:15" x14ac:dyDescent="0.25">
      <c r="A149" s="3"/>
      <c r="B149" s="3"/>
      <c r="C149" s="3"/>
      <c r="D149" s="3"/>
      <c r="E149" s="3"/>
      <c r="F149" s="3"/>
      <c r="G149" s="17"/>
      <c r="H149" s="6"/>
      <c r="I149" s="3"/>
      <c r="J149" s="3"/>
      <c r="K149" s="15"/>
      <c r="L149" s="3"/>
      <c r="M149" s="17"/>
      <c r="N149" s="24"/>
      <c r="O149" s="15"/>
    </row>
    <row r="150" spans="1:15" x14ac:dyDescent="0.25">
      <c r="A150" s="3"/>
      <c r="B150" s="3"/>
      <c r="C150" s="3"/>
      <c r="D150" s="3"/>
      <c r="E150" s="3"/>
      <c r="F150" s="3"/>
      <c r="G150" s="17"/>
      <c r="H150" s="6"/>
      <c r="I150" s="3"/>
      <c r="J150" s="3"/>
      <c r="K150" s="15"/>
      <c r="L150" s="3"/>
      <c r="M150" s="17"/>
      <c r="N150" s="24"/>
      <c r="O150" s="15"/>
    </row>
    <row r="151" spans="1:15" x14ac:dyDescent="0.25">
      <c r="A151" s="3"/>
      <c r="B151" s="3"/>
      <c r="C151" s="3"/>
      <c r="D151" s="3"/>
      <c r="E151" s="3"/>
      <c r="F151" s="3"/>
      <c r="G151" s="17"/>
      <c r="H151" s="6"/>
      <c r="I151" s="3"/>
      <c r="J151" s="3"/>
      <c r="K151" s="15"/>
      <c r="L151" s="3"/>
      <c r="M151" s="17"/>
      <c r="N151" s="24"/>
      <c r="O151" s="15"/>
    </row>
    <row r="152" spans="1:15" x14ac:dyDescent="0.25">
      <c r="A152" s="3"/>
      <c r="B152" s="3"/>
      <c r="C152" s="3"/>
      <c r="D152" s="3"/>
      <c r="E152" s="3"/>
      <c r="F152" s="3"/>
      <c r="G152" s="17"/>
      <c r="H152" s="6"/>
      <c r="I152" s="3"/>
      <c r="J152" s="3"/>
      <c r="K152" s="15"/>
      <c r="L152" s="3"/>
      <c r="M152" s="17"/>
      <c r="N152" s="24"/>
      <c r="O152" s="15"/>
    </row>
    <row r="153" spans="1:15" x14ac:dyDescent="0.25">
      <c r="A153" s="3"/>
      <c r="B153" s="3"/>
      <c r="C153" s="3"/>
      <c r="D153" s="3"/>
      <c r="E153" s="3"/>
      <c r="F153" s="3"/>
      <c r="G153" s="17"/>
      <c r="H153" s="6"/>
      <c r="I153" s="3"/>
      <c r="J153" s="3"/>
      <c r="K153" s="15"/>
      <c r="L153" s="3"/>
      <c r="M153" s="17"/>
      <c r="N153" s="24"/>
      <c r="O153" s="15"/>
    </row>
    <row r="154" spans="1:15" x14ac:dyDescent="0.25">
      <c r="A154" s="3"/>
      <c r="B154" s="3"/>
      <c r="C154" s="3"/>
      <c r="D154" s="3"/>
      <c r="E154" s="3"/>
      <c r="F154" s="3"/>
      <c r="G154" s="17"/>
      <c r="H154" s="6"/>
      <c r="I154" s="3"/>
      <c r="J154" s="3"/>
      <c r="K154" s="15"/>
      <c r="L154" s="3"/>
      <c r="M154" s="17"/>
      <c r="N154" s="24"/>
      <c r="O154" s="15"/>
    </row>
    <row r="155" spans="1:15" x14ac:dyDescent="0.25">
      <c r="A155" s="3"/>
      <c r="B155" s="3"/>
      <c r="C155" s="3"/>
      <c r="D155" s="3"/>
      <c r="E155" s="3"/>
      <c r="F155" s="3"/>
      <c r="G155" s="17"/>
      <c r="H155" s="6"/>
      <c r="I155" s="3"/>
      <c r="J155" s="3"/>
      <c r="K155" s="15"/>
      <c r="L155" s="3"/>
      <c r="M155" s="17"/>
      <c r="N155" s="24"/>
      <c r="O155" s="15"/>
    </row>
    <row r="156" spans="1:15" x14ac:dyDescent="0.25">
      <c r="A156" s="3"/>
      <c r="B156" s="3"/>
      <c r="C156" s="3"/>
      <c r="D156" s="3"/>
      <c r="E156" s="3"/>
      <c r="F156" s="3"/>
      <c r="G156" s="17"/>
      <c r="H156" s="6"/>
      <c r="I156" s="3"/>
      <c r="J156" s="3"/>
      <c r="K156" s="15"/>
      <c r="L156" s="3"/>
      <c r="M156" s="17"/>
      <c r="N156" s="24"/>
      <c r="O156" s="15"/>
    </row>
    <row r="157" spans="1:15" x14ac:dyDescent="0.25">
      <c r="A157" s="3"/>
      <c r="B157" s="3"/>
      <c r="C157" s="3"/>
      <c r="D157" s="3"/>
      <c r="E157" s="3"/>
      <c r="F157" s="3"/>
      <c r="G157" s="17"/>
      <c r="H157" s="6"/>
      <c r="I157" s="3"/>
      <c r="J157" s="3"/>
      <c r="K157" s="15"/>
      <c r="L157" s="3"/>
      <c r="M157" s="17"/>
      <c r="N157" s="24"/>
      <c r="O157" s="15"/>
    </row>
    <row r="158" spans="1:15" x14ac:dyDescent="0.25">
      <c r="A158" s="3"/>
      <c r="B158" s="3"/>
      <c r="C158" s="3"/>
      <c r="D158" s="3"/>
      <c r="E158" s="3"/>
      <c r="F158" s="3"/>
      <c r="G158" s="17"/>
      <c r="H158" s="6"/>
      <c r="I158" s="3"/>
      <c r="J158" s="3"/>
      <c r="K158" s="15"/>
      <c r="L158" s="3"/>
      <c r="M158" s="17"/>
      <c r="N158" s="24"/>
      <c r="O158" s="15"/>
    </row>
    <row r="159" spans="1:15" x14ac:dyDescent="0.25">
      <c r="A159" s="3"/>
      <c r="B159" s="3"/>
      <c r="C159" s="3"/>
      <c r="D159" s="3"/>
      <c r="E159" s="3"/>
      <c r="F159" s="3"/>
      <c r="G159" s="17"/>
      <c r="H159" s="6"/>
      <c r="I159" s="3"/>
      <c r="J159" s="3"/>
      <c r="K159" s="15"/>
      <c r="L159" s="3"/>
      <c r="M159" s="17"/>
      <c r="N159" s="24"/>
      <c r="O159" s="15"/>
    </row>
    <row r="160" spans="1:15" x14ac:dyDescent="0.25">
      <c r="A160" s="3"/>
      <c r="B160" s="3"/>
      <c r="C160" s="3"/>
      <c r="D160" s="3"/>
      <c r="E160" s="3"/>
      <c r="F160" s="3"/>
      <c r="G160" s="17"/>
      <c r="H160" s="6"/>
      <c r="I160" s="3"/>
      <c r="J160" s="3"/>
      <c r="K160" s="15"/>
      <c r="L160" s="3"/>
      <c r="M160" s="17"/>
      <c r="N160" s="24"/>
      <c r="O160" s="15"/>
    </row>
    <row r="161" spans="1:15" x14ac:dyDescent="0.25">
      <c r="A161" s="3"/>
      <c r="B161" s="3"/>
      <c r="C161" s="3"/>
      <c r="D161" s="3"/>
      <c r="E161" s="3"/>
      <c r="F161" s="3"/>
      <c r="G161" s="17"/>
      <c r="H161" s="6"/>
      <c r="I161" s="3"/>
      <c r="J161" s="3"/>
      <c r="K161" s="15"/>
      <c r="L161" s="3"/>
      <c r="M161" s="17"/>
      <c r="N161" s="24"/>
      <c r="O161" s="15"/>
    </row>
    <row r="162" spans="1:15" x14ac:dyDescent="0.25">
      <c r="A162" s="3"/>
      <c r="B162" s="3"/>
      <c r="C162" s="3"/>
      <c r="D162" s="3"/>
      <c r="E162" s="3"/>
      <c r="F162" s="3"/>
      <c r="G162" s="17"/>
      <c r="H162" s="6"/>
      <c r="I162" s="3"/>
      <c r="J162" s="3"/>
      <c r="K162" s="15"/>
      <c r="L162" s="3"/>
      <c r="M162" s="17"/>
      <c r="N162" s="24"/>
      <c r="O162" s="15"/>
    </row>
    <row r="163" spans="1:15" x14ac:dyDescent="0.25">
      <c r="A163" s="3"/>
      <c r="B163" s="3"/>
      <c r="C163" s="3"/>
      <c r="D163" s="3"/>
      <c r="E163" s="3"/>
      <c r="F163" s="3"/>
      <c r="G163" s="17"/>
      <c r="H163" s="6"/>
      <c r="I163" s="3"/>
      <c r="J163" s="3"/>
      <c r="K163" s="15"/>
      <c r="L163" s="3"/>
      <c r="M163" s="17"/>
      <c r="N163" s="24"/>
      <c r="O163" s="15"/>
    </row>
    <row r="164" spans="1:15" x14ac:dyDescent="0.25">
      <c r="A164" s="3"/>
      <c r="B164" s="3"/>
      <c r="C164" s="3"/>
      <c r="D164" s="3"/>
      <c r="E164" s="3"/>
      <c r="F164" s="3"/>
      <c r="G164" s="17"/>
      <c r="H164" s="6"/>
      <c r="I164" s="3"/>
      <c r="J164" s="3"/>
      <c r="K164" s="15"/>
      <c r="L164" s="3"/>
      <c r="M164" s="17"/>
      <c r="N164" s="24"/>
      <c r="O164" s="15"/>
    </row>
    <row r="165" spans="1:15" x14ac:dyDescent="0.25">
      <c r="A165" s="3"/>
      <c r="B165" s="3"/>
      <c r="C165" s="3"/>
      <c r="D165" s="3"/>
      <c r="E165" s="3"/>
      <c r="F165" s="3"/>
      <c r="G165" s="17"/>
      <c r="H165" s="6"/>
      <c r="I165" s="3"/>
      <c r="J165" s="3"/>
      <c r="K165" s="15"/>
      <c r="L165" s="3"/>
      <c r="M165" s="17"/>
      <c r="N165" s="24"/>
      <c r="O165" s="15"/>
    </row>
    <row r="166" spans="1:15" x14ac:dyDescent="0.25">
      <c r="A166" s="3"/>
      <c r="B166" s="3"/>
      <c r="C166" s="3"/>
      <c r="D166" s="3"/>
      <c r="E166" s="3"/>
      <c r="F166" s="3"/>
      <c r="G166" s="17"/>
      <c r="H166" s="6"/>
      <c r="I166" s="3"/>
      <c r="J166" s="3"/>
      <c r="K166" s="15"/>
      <c r="L166" s="3"/>
      <c r="M166" s="17"/>
      <c r="N166" s="24"/>
      <c r="O166" s="15"/>
    </row>
    <row r="167" spans="1:15" x14ac:dyDescent="0.25">
      <c r="A167" s="3"/>
      <c r="B167" s="3"/>
      <c r="C167" s="3"/>
      <c r="D167" s="3"/>
      <c r="E167" s="3"/>
      <c r="F167" s="3"/>
      <c r="G167" s="17"/>
      <c r="H167" s="6"/>
      <c r="I167" s="3"/>
      <c r="J167" s="3"/>
      <c r="K167" s="15"/>
      <c r="L167" s="3"/>
      <c r="M167" s="17"/>
      <c r="N167" s="24"/>
      <c r="O167" s="15"/>
    </row>
    <row r="168" spans="1:15" x14ac:dyDescent="0.25">
      <c r="A168" s="3"/>
      <c r="B168" s="3"/>
      <c r="C168" s="3"/>
      <c r="D168" s="3"/>
      <c r="E168" s="3"/>
      <c r="F168" s="3"/>
      <c r="G168" s="17"/>
      <c r="H168" s="6"/>
      <c r="I168" s="3"/>
      <c r="J168" s="3"/>
      <c r="K168" s="15"/>
      <c r="L168" s="3"/>
      <c r="M168" s="17"/>
      <c r="N168" s="24"/>
      <c r="O168" s="15"/>
    </row>
    <row r="169" spans="1:15" x14ac:dyDescent="0.25">
      <c r="A169" s="3"/>
      <c r="B169" s="3"/>
      <c r="C169" s="3"/>
      <c r="D169" s="3"/>
      <c r="E169" s="3"/>
      <c r="F169" s="3"/>
      <c r="G169" s="17"/>
      <c r="H169" s="6"/>
      <c r="I169" s="3"/>
      <c r="J169" s="3"/>
      <c r="K169" s="15"/>
      <c r="L169" s="3"/>
      <c r="M169" s="17"/>
      <c r="N169" s="24"/>
      <c r="O169" s="15"/>
    </row>
    <row r="170" spans="1:15" x14ac:dyDescent="0.25">
      <c r="A170" s="3"/>
      <c r="B170" s="3"/>
      <c r="C170" s="3"/>
      <c r="D170" s="3"/>
      <c r="E170" s="3"/>
      <c r="F170" s="3"/>
      <c r="G170" s="17"/>
      <c r="H170" s="6"/>
      <c r="I170" s="3"/>
      <c r="J170" s="3"/>
      <c r="K170" s="15"/>
      <c r="L170" s="3"/>
      <c r="M170" s="17"/>
      <c r="N170" s="24"/>
      <c r="O170" s="15"/>
    </row>
    <row r="171" spans="1:15" x14ac:dyDescent="0.25">
      <c r="A171" s="3"/>
      <c r="B171" s="3"/>
      <c r="C171" s="3"/>
      <c r="D171" s="3"/>
      <c r="E171" s="3"/>
      <c r="F171" s="3"/>
      <c r="G171" s="17"/>
      <c r="H171" s="6"/>
      <c r="I171" s="3"/>
      <c r="J171" s="3"/>
      <c r="K171" s="15"/>
      <c r="L171" s="3"/>
      <c r="M171" s="17"/>
      <c r="N171" s="24"/>
      <c r="O171" s="15"/>
    </row>
    <row r="172" spans="1:15" x14ac:dyDescent="0.25">
      <c r="A172" s="3"/>
      <c r="B172" s="3"/>
      <c r="C172" s="3"/>
      <c r="D172" s="3"/>
      <c r="E172" s="3"/>
      <c r="F172" s="3"/>
      <c r="G172" s="17"/>
      <c r="H172" s="6"/>
      <c r="I172" s="3"/>
      <c r="J172" s="3"/>
      <c r="K172" s="15"/>
      <c r="L172" s="3"/>
      <c r="M172" s="17"/>
      <c r="N172" s="24"/>
      <c r="O172" s="15"/>
    </row>
    <row r="173" spans="1:15" x14ac:dyDescent="0.25">
      <c r="A173" s="3"/>
      <c r="B173" s="3"/>
      <c r="C173" s="3"/>
      <c r="D173" s="3"/>
      <c r="E173" s="3"/>
      <c r="F173" s="3"/>
      <c r="G173" s="17"/>
      <c r="H173" s="6"/>
      <c r="I173" s="3"/>
      <c r="J173" s="3"/>
      <c r="K173" s="15"/>
      <c r="L173" s="3"/>
      <c r="M173" s="17"/>
      <c r="N173" s="24"/>
      <c r="O173" s="15"/>
    </row>
    <row r="174" spans="1:15" x14ac:dyDescent="0.25">
      <c r="A174" s="3"/>
      <c r="B174" s="3"/>
      <c r="C174" s="3"/>
      <c r="D174" s="3"/>
      <c r="E174" s="3"/>
      <c r="F174" s="3"/>
      <c r="G174" s="17"/>
      <c r="H174" s="6"/>
      <c r="I174" s="3"/>
      <c r="J174" s="3"/>
      <c r="K174" s="15"/>
      <c r="L174" s="3"/>
      <c r="M174" s="17"/>
      <c r="N174" s="24"/>
      <c r="O174" s="15"/>
    </row>
    <row r="175" spans="1:15" x14ac:dyDescent="0.25">
      <c r="A175" s="3"/>
      <c r="B175" s="3"/>
      <c r="C175" s="3"/>
      <c r="D175" s="3"/>
      <c r="E175" s="3"/>
      <c r="F175" s="3"/>
      <c r="G175" s="17"/>
      <c r="H175" s="6"/>
      <c r="I175" s="3"/>
      <c r="J175" s="3"/>
      <c r="K175" s="15"/>
      <c r="L175" s="3"/>
      <c r="M175" s="17"/>
      <c r="N175" s="24"/>
      <c r="O175" s="15"/>
    </row>
    <row r="176" spans="1:15" x14ac:dyDescent="0.25">
      <c r="A176" s="3"/>
      <c r="B176" s="3"/>
      <c r="C176" s="3"/>
      <c r="D176" s="3"/>
      <c r="E176" s="3"/>
      <c r="F176" s="3"/>
      <c r="G176" s="17"/>
      <c r="H176" s="6"/>
      <c r="I176" s="3"/>
      <c r="J176" s="3"/>
      <c r="K176" s="15"/>
      <c r="L176" s="3"/>
      <c r="M176" s="17"/>
      <c r="N176" s="24"/>
      <c r="O176" s="15"/>
    </row>
    <row r="177" spans="1:15" x14ac:dyDescent="0.25">
      <c r="A177" s="3"/>
      <c r="B177" s="3"/>
      <c r="C177" s="3"/>
      <c r="D177" s="3"/>
      <c r="E177" s="3"/>
      <c r="F177" s="3"/>
      <c r="G177" s="17"/>
      <c r="H177" s="6"/>
      <c r="I177" s="3"/>
      <c r="J177" s="3"/>
      <c r="K177" s="15"/>
      <c r="L177" s="3"/>
      <c r="M177" s="17"/>
      <c r="N177" s="24"/>
      <c r="O177" s="15"/>
    </row>
    <row r="178" spans="1:15" x14ac:dyDescent="0.25">
      <c r="A178" s="3"/>
      <c r="B178" s="3"/>
      <c r="C178" s="3"/>
      <c r="D178" s="3"/>
      <c r="E178" s="3"/>
      <c r="F178" s="3"/>
      <c r="G178" s="17"/>
      <c r="H178" s="6"/>
      <c r="I178" s="3"/>
      <c r="J178" s="3"/>
      <c r="K178" s="15"/>
      <c r="L178" s="3"/>
      <c r="M178" s="17"/>
      <c r="N178" s="24"/>
      <c r="O178" s="15"/>
    </row>
    <row r="179" spans="1:15" x14ac:dyDescent="0.25">
      <c r="A179" s="3"/>
      <c r="B179" s="3"/>
      <c r="C179" s="3"/>
      <c r="D179" s="3"/>
      <c r="E179" s="3"/>
      <c r="F179" s="3"/>
      <c r="G179" s="17"/>
      <c r="H179" s="6"/>
      <c r="I179" s="3"/>
      <c r="J179" s="3"/>
      <c r="K179" s="15"/>
      <c r="L179" s="3"/>
      <c r="M179" s="17"/>
      <c r="N179" s="24"/>
      <c r="O179" s="15"/>
    </row>
    <row r="180" spans="1:15" x14ac:dyDescent="0.25">
      <c r="A180" s="3"/>
      <c r="B180" s="3"/>
      <c r="C180" s="3"/>
      <c r="D180" s="3"/>
      <c r="E180" s="3"/>
      <c r="F180" s="3"/>
      <c r="G180" s="17"/>
      <c r="H180" s="6"/>
      <c r="I180" s="3"/>
      <c r="J180" s="3"/>
      <c r="K180" s="15"/>
      <c r="L180" s="3"/>
      <c r="M180" s="17"/>
      <c r="N180" s="24"/>
      <c r="O180" s="15"/>
    </row>
    <row r="181" spans="1:15" x14ac:dyDescent="0.25">
      <c r="A181" s="3"/>
      <c r="B181" s="3"/>
      <c r="C181" s="3"/>
      <c r="D181" s="3"/>
      <c r="E181" s="3"/>
      <c r="F181" s="3"/>
      <c r="G181" s="17"/>
      <c r="H181" s="6"/>
      <c r="I181" s="3"/>
      <c r="J181" s="3"/>
      <c r="K181" s="15"/>
      <c r="L181" s="3"/>
      <c r="M181" s="17"/>
      <c r="N181" s="24"/>
      <c r="O181" s="15"/>
    </row>
    <row r="182" spans="1:15" x14ac:dyDescent="0.25">
      <c r="A182" s="3"/>
      <c r="B182" s="3"/>
      <c r="C182" s="3"/>
      <c r="D182" s="3"/>
      <c r="E182" s="3"/>
      <c r="F182" s="3"/>
      <c r="G182" s="17"/>
      <c r="H182" s="6"/>
      <c r="I182" s="3"/>
      <c r="J182" s="3"/>
      <c r="K182" s="15"/>
      <c r="L182" s="3"/>
      <c r="M182" s="17"/>
      <c r="N182" s="24"/>
      <c r="O182" s="15"/>
    </row>
    <row r="183" spans="1:15" x14ac:dyDescent="0.25">
      <c r="A183" s="3"/>
      <c r="B183" s="3"/>
      <c r="C183" s="3"/>
      <c r="D183" s="3"/>
      <c r="E183" s="3"/>
      <c r="F183" s="3"/>
      <c r="G183" s="17"/>
      <c r="H183" s="6"/>
      <c r="I183" s="3"/>
      <c r="J183" s="3"/>
      <c r="K183" s="15"/>
      <c r="L183" s="3"/>
      <c r="M183" s="17"/>
      <c r="N183" s="24"/>
      <c r="O183" s="15"/>
    </row>
    <row r="184" spans="1:15" x14ac:dyDescent="0.25">
      <c r="A184" s="3"/>
      <c r="B184" s="3"/>
      <c r="C184" s="3"/>
      <c r="D184" s="3"/>
      <c r="E184" s="3"/>
      <c r="F184" s="3"/>
      <c r="G184" s="17"/>
      <c r="H184" s="6"/>
      <c r="I184" s="3"/>
      <c r="J184" s="3"/>
      <c r="K184" s="15"/>
      <c r="L184" s="3"/>
      <c r="M184" s="17"/>
      <c r="N184" s="24"/>
      <c r="O184" s="15"/>
    </row>
    <row r="185" spans="1:15" x14ac:dyDescent="0.25">
      <c r="A185" s="3"/>
      <c r="B185" s="3"/>
      <c r="C185" s="3"/>
      <c r="D185" s="3"/>
      <c r="E185" s="3"/>
      <c r="F185" s="3"/>
      <c r="G185" s="17"/>
      <c r="H185" s="6"/>
      <c r="I185" s="3"/>
      <c r="J185" s="3"/>
      <c r="K185" s="15"/>
      <c r="L185" s="3"/>
      <c r="M185" s="17"/>
      <c r="N185" s="24"/>
      <c r="O185" s="15"/>
    </row>
    <row r="186" spans="1:15" x14ac:dyDescent="0.25">
      <c r="A186" s="3"/>
      <c r="B186" s="3"/>
      <c r="C186" s="3"/>
      <c r="D186" s="3"/>
      <c r="E186" s="3"/>
      <c r="F186" s="3"/>
      <c r="G186" s="17"/>
      <c r="H186" s="6"/>
      <c r="I186" s="3"/>
      <c r="J186" s="3"/>
      <c r="K186" s="15"/>
      <c r="L186" s="3"/>
      <c r="M186" s="17"/>
      <c r="N186" s="24"/>
      <c r="O186" s="15"/>
    </row>
    <row r="187" spans="1:15" x14ac:dyDescent="0.25">
      <c r="A187" s="3"/>
      <c r="B187" s="3"/>
      <c r="C187" s="3"/>
      <c r="D187" s="3"/>
      <c r="E187" s="3"/>
      <c r="F187" s="3"/>
      <c r="G187" s="17"/>
      <c r="H187" s="6"/>
      <c r="I187" s="3"/>
      <c r="J187" s="3"/>
      <c r="K187" s="15"/>
      <c r="L187" s="3"/>
      <c r="M187" s="17"/>
      <c r="N187" s="24"/>
      <c r="O187" s="15"/>
    </row>
    <row r="188" spans="1:15" x14ac:dyDescent="0.25">
      <c r="A188" s="3"/>
      <c r="B188" s="3"/>
      <c r="C188" s="3"/>
      <c r="D188" s="3"/>
      <c r="E188" s="3"/>
      <c r="F188" s="3"/>
      <c r="G188" s="17"/>
      <c r="H188" s="6"/>
      <c r="I188" s="3"/>
      <c r="J188" s="3"/>
      <c r="K188" s="15"/>
      <c r="L188" s="3"/>
      <c r="M188" s="17"/>
      <c r="N188" s="24"/>
      <c r="O188" s="15"/>
    </row>
    <row r="189" spans="1:15" x14ac:dyDescent="0.25">
      <c r="A189" s="3"/>
      <c r="B189" s="3"/>
      <c r="C189" s="3"/>
      <c r="D189" s="3"/>
      <c r="E189" s="3"/>
      <c r="F189" s="3"/>
      <c r="G189" s="17"/>
      <c r="H189" s="6"/>
      <c r="I189" s="3"/>
      <c r="J189" s="3"/>
      <c r="K189" s="15"/>
      <c r="L189" s="3"/>
      <c r="M189" s="17"/>
      <c r="N189" s="24"/>
      <c r="O189" s="15"/>
    </row>
    <row r="190" spans="1:15" x14ac:dyDescent="0.25">
      <c r="A190" s="3"/>
      <c r="B190" s="3"/>
      <c r="C190" s="3"/>
      <c r="D190" s="3"/>
      <c r="E190" s="3"/>
      <c r="F190" s="3"/>
      <c r="G190" s="17"/>
      <c r="H190" s="6"/>
      <c r="I190" s="3"/>
      <c r="J190" s="3"/>
      <c r="K190" s="15"/>
      <c r="L190" s="3"/>
      <c r="M190" s="17"/>
      <c r="N190" s="24"/>
      <c r="O190" s="15"/>
    </row>
    <row r="191" spans="1:15" x14ac:dyDescent="0.25">
      <c r="A191" s="3"/>
      <c r="B191" s="3"/>
      <c r="C191" s="3"/>
      <c r="D191" s="3"/>
      <c r="E191" s="3"/>
      <c r="F191" s="3"/>
      <c r="G191" s="17"/>
      <c r="H191" s="6"/>
      <c r="I191" s="3"/>
      <c r="J191" s="3"/>
      <c r="K191" s="15"/>
      <c r="L191" s="3"/>
      <c r="M191" s="17"/>
      <c r="N191" s="24"/>
      <c r="O191" s="15"/>
    </row>
    <row r="192" spans="1:15" x14ac:dyDescent="0.25">
      <c r="A192" s="3"/>
      <c r="B192" s="3"/>
      <c r="C192" s="3"/>
      <c r="D192" s="3"/>
      <c r="E192" s="3"/>
      <c r="F192" s="3"/>
      <c r="G192" s="17"/>
      <c r="H192" s="6"/>
      <c r="I192" s="3"/>
      <c r="J192" s="3"/>
      <c r="K192" s="15"/>
      <c r="L192" s="3"/>
      <c r="M192" s="17"/>
      <c r="N192" s="24"/>
      <c r="O192" s="15"/>
    </row>
    <row r="193" spans="1:15" x14ac:dyDescent="0.25">
      <c r="A193" s="3"/>
      <c r="B193" s="3"/>
      <c r="C193" s="3"/>
      <c r="D193" s="3"/>
      <c r="E193" s="3"/>
      <c r="F193" s="3"/>
      <c r="G193" s="17"/>
      <c r="H193" s="6"/>
      <c r="I193" s="3"/>
      <c r="J193" s="3"/>
      <c r="K193" s="15"/>
      <c r="L193" s="3"/>
      <c r="M193" s="17"/>
      <c r="N193" s="24"/>
      <c r="O193" s="15"/>
    </row>
    <row r="194" spans="1:15" x14ac:dyDescent="0.25">
      <c r="A194" s="3"/>
      <c r="B194" s="3"/>
      <c r="C194" s="3"/>
      <c r="D194" s="3"/>
      <c r="E194" s="3"/>
      <c r="F194" s="3"/>
      <c r="G194" s="17"/>
      <c r="H194" s="6"/>
      <c r="I194" s="3"/>
      <c r="J194" s="3"/>
      <c r="K194" s="15"/>
      <c r="L194" s="3"/>
      <c r="M194" s="17"/>
      <c r="N194" s="24"/>
      <c r="O194" s="15"/>
    </row>
    <row r="195" spans="1:15" x14ac:dyDescent="0.25">
      <c r="A195" s="3"/>
      <c r="B195" s="3"/>
      <c r="C195" s="3"/>
      <c r="D195" s="3"/>
      <c r="E195" s="3"/>
      <c r="F195" s="3"/>
      <c r="G195" s="17"/>
      <c r="H195" s="6"/>
      <c r="I195" s="3"/>
      <c r="J195" s="3"/>
      <c r="K195" s="15"/>
      <c r="L195" s="3"/>
      <c r="M195" s="17"/>
      <c r="N195" s="24"/>
      <c r="O195" s="15"/>
    </row>
    <row r="196" spans="1:15" x14ac:dyDescent="0.25">
      <c r="A196" s="3"/>
      <c r="B196" s="3"/>
      <c r="C196" s="3"/>
      <c r="D196" s="3"/>
      <c r="E196" s="3"/>
      <c r="F196" s="3"/>
      <c r="G196" s="17"/>
      <c r="H196" s="6"/>
      <c r="I196" s="3"/>
      <c r="J196" s="3"/>
      <c r="K196" s="15"/>
      <c r="L196" s="3"/>
      <c r="M196" s="17"/>
      <c r="N196" s="24"/>
      <c r="O196" s="15"/>
    </row>
    <row r="197" spans="1:15" x14ac:dyDescent="0.25">
      <c r="A197" s="3"/>
      <c r="B197" s="3"/>
      <c r="C197" s="3"/>
      <c r="D197" s="3"/>
      <c r="E197" s="3"/>
      <c r="F197" s="3"/>
      <c r="G197" s="17"/>
      <c r="H197" s="6"/>
      <c r="I197" s="3"/>
      <c r="J197" s="3"/>
      <c r="K197" s="15"/>
      <c r="L197" s="3"/>
      <c r="M197" s="17"/>
      <c r="N197" s="24"/>
      <c r="O197" s="15"/>
    </row>
    <row r="198" spans="1:15" x14ac:dyDescent="0.25">
      <c r="A198" s="3"/>
      <c r="B198" s="3"/>
      <c r="C198" s="3"/>
      <c r="D198" s="3"/>
      <c r="E198" s="3"/>
      <c r="F198" s="3"/>
      <c r="G198" s="17"/>
      <c r="H198" s="6"/>
      <c r="I198" s="3"/>
      <c r="J198" s="3"/>
      <c r="K198" s="15"/>
      <c r="L198" s="3"/>
      <c r="M198" s="17"/>
      <c r="N198" s="24"/>
      <c r="O198" s="15"/>
    </row>
    <row r="199" spans="1:15" x14ac:dyDescent="0.25">
      <c r="A199" s="3"/>
      <c r="B199" s="3"/>
      <c r="C199" s="3"/>
      <c r="D199" s="3"/>
      <c r="E199" s="3"/>
      <c r="F199" s="3"/>
      <c r="G199" s="17"/>
      <c r="H199" s="6"/>
      <c r="I199" s="3"/>
      <c r="J199" s="3"/>
      <c r="K199" s="15"/>
      <c r="L199" s="3"/>
      <c r="M199" s="17"/>
      <c r="N199" s="24"/>
      <c r="O199" s="15"/>
    </row>
    <row r="200" spans="1:15" x14ac:dyDescent="0.25">
      <c r="A200" s="3"/>
      <c r="B200" s="3"/>
      <c r="C200" s="3"/>
      <c r="D200" s="3"/>
      <c r="E200" s="3"/>
      <c r="F200" s="3"/>
      <c r="G200" s="17"/>
      <c r="H200" s="6"/>
      <c r="I200" s="3"/>
      <c r="J200" s="3"/>
      <c r="K200" s="15"/>
      <c r="L200" s="3"/>
      <c r="M200" s="17"/>
      <c r="N200" s="24"/>
      <c r="O200" s="15"/>
    </row>
    <row r="201" spans="1:15" x14ac:dyDescent="0.25">
      <c r="A201" s="3"/>
      <c r="B201" s="3"/>
      <c r="C201" s="3"/>
      <c r="D201" s="3"/>
      <c r="E201" s="3"/>
      <c r="F201" s="3"/>
      <c r="G201" s="17"/>
      <c r="H201" s="6"/>
      <c r="I201" s="3"/>
      <c r="J201" s="3"/>
      <c r="K201" s="15"/>
      <c r="L201" s="3"/>
      <c r="M201" s="17"/>
      <c r="N201" s="24"/>
      <c r="O201" s="15"/>
    </row>
    <row r="202" spans="1:15" x14ac:dyDescent="0.25">
      <c r="A202" s="3"/>
      <c r="B202" s="3"/>
      <c r="C202" s="3"/>
      <c r="D202" s="3"/>
      <c r="E202" s="3"/>
      <c r="F202" s="3"/>
      <c r="G202" s="17"/>
      <c r="H202" s="6"/>
      <c r="I202" s="3"/>
      <c r="J202" s="3"/>
      <c r="K202" s="15"/>
      <c r="L202" s="3"/>
      <c r="M202" s="17"/>
      <c r="N202" s="24"/>
      <c r="O202" s="15"/>
    </row>
    <row r="203" spans="1:15" x14ac:dyDescent="0.25">
      <c r="A203" s="3"/>
      <c r="B203" s="3"/>
      <c r="C203" s="3"/>
      <c r="D203" s="3"/>
      <c r="E203" s="3"/>
      <c r="F203" s="3"/>
      <c r="G203" s="17"/>
      <c r="H203" s="6"/>
      <c r="I203" s="3"/>
      <c r="J203" s="3"/>
      <c r="K203" s="15"/>
      <c r="L203" s="3"/>
      <c r="M203" s="17"/>
      <c r="N203" s="24"/>
      <c r="O203" s="15"/>
    </row>
    <row r="204" spans="1:15" x14ac:dyDescent="0.25">
      <c r="A204" s="3"/>
      <c r="B204" s="3"/>
      <c r="C204" s="3"/>
      <c r="D204" s="3"/>
      <c r="E204" s="3"/>
      <c r="F204" s="3"/>
      <c r="G204" s="17"/>
      <c r="H204" s="6"/>
      <c r="I204" s="3"/>
      <c r="J204" s="3"/>
      <c r="K204" s="15"/>
      <c r="L204" s="3"/>
      <c r="M204" s="17"/>
      <c r="N204" s="24"/>
      <c r="O204" s="15"/>
    </row>
  </sheetData>
  <sortState xmlns:xlrd2="http://schemas.microsoft.com/office/spreadsheetml/2017/richdata2" ref="F6:H6">
    <sortCondition descending="1" ref="G6"/>
  </sortState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8be7e27-37b0-4475-944b-149a85385b67}" enabled="1" method="Standard" siteId="{ee9f1815-02c5-4408-9dab-2cb52c8e7f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Nundy</dc:creator>
  <cp:keywords/>
  <dc:description/>
  <cp:lastModifiedBy>Hayden Nundy</cp:lastModifiedBy>
  <cp:revision/>
  <dcterms:created xsi:type="dcterms:W3CDTF">2023-07-02T14:28:06Z</dcterms:created>
  <dcterms:modified xsi:type="dcterms:W3CDTF">2025-10-20T09:06:32Z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be7e27-37b0-4475-944b-149a85385b67_Enabled">
    <vt:lpwstr>true</vt:lpwstr>
  </property>
  <property fmtid="{D5CDD505-2E9C-101B-9397-08002B2CF9AE}" pid="3" name="MSIP_Label_98be7e27-37b0-4475-944b-149a85385b67_SetDate">
    <vt:lpwstr>2023-07-02T13:27:38Z</vt:lpwstr>
  </property>
  <property fmtid="{D5CDD505-2E9C-101B-9397-08002B2CF9AE}" pid="4" name="MSIP_Label_98be7e27-37b0-4475-944b-149a85385b67_Method">
    <vt:lpwstr>Standard</vt:lpwstr>
  </property>
  <property fmtid="{D5CDD505-2E9C-101B-9397-08002B2CF9AE}" pid="5" name="MSIP_Label_98be7e27-37b0-4475-944b-149a85385b67_Name">
    <vt:lpwstr>defa4170-0d19-0005-0004-bc88714345d2</vt:lpwstr>
  </property>
  <property fmtid="{D5CDD505-2E9C-101B-9397-08002B2CF9AE}" pid="6" name="MSIP_Label_98be7e27-37b0-4475-944b-149a85385b67_SiteId">
    <vt:lpwstr>ee9f1815-02c5-4408-9dab-2cb52c8e7fbd</vt:lpwstr>
  </property>
  <property fmtid="{D5CDD505-2E9C-101B-9397-08002B2CF9AE}" pid="7" name="MSIP_Label_98be7e27-37b0-4475-944b-149a85385b67_ActionId">
    <vt:lpwstr>4bd07d10-9e26-4423-8df6-5c560e48dae0</vt:lpwstr>
  </property>
  <property fmtid="{D5CDD505-2E9C-101B-9397-08002B2CF9AE}" pid="8" name="MSIP_Label_98be7e27-37b0-4475-944b-149a85385b67_ContentBits">
    <vt:lpwstr>0</vt:lpwstr>
  </property>
</Properties>
</file>