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Harmon\Documents\Nanovox\Bus GRIN\Inks\"/>
    </mc:Choice>
  </mc:AlternateContent>
  <xr:revisionPtr revIDLastSave="0" documentId="13_ncr:1_{68B99D6F-5D64-4521-96BA-D824204E62FB}" xr6:coauthVersionLast="47" xr6:coauthVersionMax="47" xr10:uidLastSave="{00000000-0000-0000-0000-000000000000}"/>
  <bookViews>
    <workbookView xWindow="2115" yWindow="-15795" windowWidth="25995" windowHeight="13125" xr2:uid="{00000000-000D-0000-FFFF-FFFF00000000}"/>
  </bookViews>
  <sheets>
    <sheet name="Summary" sheetId="7" r:id="rId1"/>
    <sheet name="Design 1 Inks" sheetId="3" r:id="rId2"/>
    <sheet name="Design 2 Inks" sheetId="2" r:id="rId3"/>
    <sheet name="Achromatic Inks" sheetId="1" r:id="rId4"/>
    <sheet name="Sellmeier Model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E7" i="1"/>
  <c r="E8" i="1"/>
  <c r="E9" i="1"/>
  <c r="E10" i="1"/>
  <c r="E6" i="1"/>
  <c r="D7" i="1"/>
  <c r="D8" i="1"/>
  <c r="D9" i="1"/>
  <c r="D10" i="1"/>
  <c r="D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45" i="2" l="1"/>
  <c r="C45" i="2"/>
  <c r="E45" i="2" s="1"/>
  <c r="D44" i="2"/>
  <c r="C44" i="2"/>
  <c r="E44" i="2" s="1"/>
  <c r="D43" i="2"/>
  <c r="E43" i="2" s="1"/>
  <c r="C43" i="2"/>
  <c r="E42" i="2"/>
  <c r="D42" i="2"/>
  <c r="C42" i="2"/>
  <c r="D41" i="2"/>
  <c r="C41" i="2"/>
  <c r="E41" i="2" s="1"/>
  <c r="E40" i="2"/>
  <c r="D40" i="2"/>
  <c r="C40" i="2"/>
  <c r="D39" i="2"/>
  <c r="C39" i="2"/>
  <c r="E39" i="2" s="1"/>
  <c r="D38" i="2"/>
  <c r="C38" i="2"/>
  <c r="E38" i="2" s="1"/>
  <c r="D37" i="2"/>
  <c r="C37" i="2"/>
  <c r="E37" i="2" s="1"/>
  <c r="D36" i="2"/>
  <c r="C36" i="2"/>
  <c r="E36" i="2" s="1"/>
  <c r="D35" i="2"/>
  <c r="E35" i="2" s="1"/>
  <c r="C35" i="2"/>
  <c r="E34" i="2"/>
  <c r="D34" i="2"/>
  <c r="C34" i="2"/>
  <c r="D33" i="2"/>
  <c r="C33" i="2"/>
  <c r="E33" i="2" s="1"/>
  <c r="E32" i="2"/>
  <c r="D32" i="2"/>
  <c r="C32" i="2"/>
  <c r="D31" i="2"/>
  <c r="C31" i="2"/>
  <c r="E31" i="2" s="1"/>
  <c r="C30" i="2"/>
  <c r="D29" i="2"/>
  <c r="C29" i="2"/>
  <c r="E29" i="2" s="1"/>
  <c r="D28" i="2"/>
  <c r="C28" i="2"/>
  <c r="E28" i="2" s="1"/>
  <c r="D27" i="2"/>
  <c r="E27" i="2" s="1"/>
  <c r="C27" i="2"/>
  <c r="D26" i="2"/>
  <c r="E26" i="2" s="1"/>
  <c r="C26" i="2"/>
  <c r="D25" i="2"/>
  <c r="C25" i="2"/>
  <c r="E25" i="2" s="1"/>
  <c r="E24" i="2"/>
  <c r="D24" i="2"/>
  <c r="C24" i="2"/>
  <c r="D23" i="2"/>
  <c r="C23" i="2"/>
  <c r="E23" i="2" s="1"/>
  <c r="C22" i="2"/>
  <c r="D21" i="2"/>
  <c r="C21" i="2"/>
  <c r="E21" i="2" s="1"/>
  <c r="D20" i="2"/>
  <c r="C20" i="2"/>
  <c r="E20" i="2" s="1"/>
  <c r="D19" i="2"/>
  <c r="E19" i="2" s="1"/>
  <c r="C19" i="2"/>
  <c r="D18" i="2"/>
  <c r="C18" i="2"/>
  <c r="E18" i="2" s="1"/>
  <c r="D17" i="2"/>
  <c r="C17" i="2"/>
  <c r="E17" i="2" s="1"/>
  <c r="E16" i="2"/>
  <c r="D16" i="2"/>
  <c r="C16" i="2"/>
  <c r="D15" i="2"/>
  <c r="C15" i="2"/>
  <c r="E15" i="2" s="1"/>
  <c r="D14" i="2"/>
  <c r="C14" i="2"/>
  <c r="E14" i="2" s="1"/>
  <c r="D13" i="2"/>
  <c r="C13" i="2"/>
  <c r="E13" i="2" s="1"/>
  <c r="E12" i="2"/>
  <c r="D12" i="2"/>
  <c r="C12" i="2"/>
  <c r="C11" i="2"/>
  <c r="C7" i="2"/>
  <c r="D7" i="2"/>
  <c r="E7" i="2"/>
  <c r="C8" i="2"/>
  <c r="D8" i="2"/>
  <c r="E8" i="2"/>
  <c r="C9" i="2"/>
  <c r="E9" i="2" s="1"/>
  <c r="D9" i="2"/>
  <c r="C10" i="2"/>
  <c r="D10" i="2"/>
  <c r="E10" i="2"/>
  <c r="C6" i="2"/>
  <c r="E6" i="2" s="1"/>
  <c r="D6" i="2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31" i="3"/>
  <c r="E29" i="3"/>
  <c r="E28" i="3"/>
  <c r="E27" i="3"/>
  <c r="E26" i="3"/>
  <c r="E25" i="3"/>
  <c r="E24" i="3"/>
  <c r="E23" i="3"/>
  <c r="E21" i="3"/>
  <c r="E20" i="3"/>
  <c r="E19" i="3"/>
  <c r="E18" i="3"/>
  <c r="E17" i="3"/>
  <c r="E16" i="3"/>
  <c r="E15" i="3"/>
  <c r="E14" i="3"/>
  <c r="E13" i="3"/>
  <c r="E12" i="3"/>
  <c r="E7" i="3"/>
  <c r="E8" i="3"/>
  <c r="E9" i="3"/>
  <c r="E10" i="3"/>
  <c r="E6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7" i="3"/>
  <c r="D8" i="3"/>
  <c r="D9" i="3"/>
  <c r="D10" i="3"/>
  <c r="D6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29" i="3"/>
  <c r="C28" i="3"/>
  <c r="C27" i="3"/>
  <c r="C26" i="3"/>
  <c r="C25" i="3"/>
  <c r="C24" i="3"/>
  <c r="C23" i="3"/>
  <c r="C21" i="3"/>
  <c r="C20" i="3"/>
  <c r="C19" i="3"/>
  <c r="C18" i="3"/>
  <c r="C17" i="3"/>
  <c r="C16" i="3"/>
  <c r="C15" i="3"/>
  <c r="C14" i="3"/>
  <c r="C13" i="3"/>
  <c r="C12" i="3"/>
  <c r="C7" i="3"/>
  <c r="C8" i="3"/>
  <c r="C9" i="3"/>
  <c r="C10" i="3"/>
  <c r="C6" i="3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C20" i="7"/>
  <c r="D20" i="7"/>
  <c r="C21" i="7"/>
  <c r="D21" i="7"/>
  <c r="C22" i="7"/>
  <c r="D22" i="7"/>
  <c r="C23" i="7"/>
  <c r="D23" i="7"/>
  <c r="C24" i="7"/>
  <c r="D24" i="7"/>
  <c r="B21" i="7"/>
  <c r="B22" i="7"/>
  <c r="B23" i="7"/>
  <c r="B24" i="7"/>
  <c r="B20" i="7"/>
  <c r="I4" i="5"/>
  <c r="I5" i="5"/>
  <c r="I6" i="5"/>
  <c r="H4" i="5"/>
  <c r="H5" i="5"/>
  <c r="H6" i="5"/>
  <c r="G4" i="5"/>
  <c r="G5" i="5"/>
  <c r="G6" i="5"/>
  <c r="F4" i="5"/>
  <c r="F5" i="5"/>
  <c r="F6" i="5"/>
  <c r="I3" i="5"/>
  <c r="H3" i="5"/>
  <c r="G3" i="5"/>
  <c r="F3" i="5"/>
  <c r="C6" i="5"/>
  <c r="C5" i="5"/>
  <c r="C4" i="5"/>
  <c r="C3" i="5"/>
  <c r="B25" i="7"/>
  <c r="C25" i="7"/>
  <c r="B36" i="7"/>
  <c r="C36" i="7"/>
  <c r="B44" i="7"/>
  <c r="B98" i="7" s="1"/>
  <c r="C44" i="7"/>
  <c r="C100" i="7" s="1"/>
  <c r="D44" i="7"/>
  <c r="D36" i="7"/>
  <c r="D99" i="7" s="1"/>
  <c r="D25" i="7"/>
  <c r="D100" i="7" s="1"/>
  <c r="T6" i="3"/>
  <c r="S6" i="3"/>
  <c r="Q6" i="3"/>
  <c r="P6" i="3"/>
  <c r="O6" i="3"/>
  <c r="N6" i="3"/>
  <c r="C30" i="3"/>
  <c r="C22" i="3"/>
  <c r="C11" i="3"/>
  <c r="D30" i="3"/>
  <c r="D22" i="3"/>
  <c r="D11" i="3"/>
  <c r="T7" i="3"/>
  <c r="S7" i="3"/>
  <c r="Q7" i="3"/>
  <c r="P7" i="3"/>
  <c r="O7" i="3"/>
  <c r="N7" i="3"/>
  <c r="N7" i="2"/>
  <c r="O7" i="2"/>
  <c r="P7" i="2"/>
  <c r="Q7" i="2"/>
  <c r="T7" i="2"/>
  <c r="S7" i="2"/>
  <c r="T6" i="2"/>
  <c r="S6" i="2"/>
  <c r="Q6" i="2"/>
  <c r="P6" i="2"/>
  <c r="O6" i="2"/>
  <c r="N6" i="2"/>
  <c r="D30" i="2"/>
  <c r="D22" i="2"/>
  <c r="D11" i="2"/>
  <c r="Q7" i="1"/>
  <c r="P7" i="1"/>
  <c r="O7" i="1"/>
  <c r="N7" i="1"/>
  <c r="S6" i="1"/>
  <c r="T6" i="1"/>
  <c r="T7" i="1"/>
  <c r="S7" i="1"/>
  <c r="Q6" i="1"/>
  <c r="P6" i="1"/>
  <c r="O6" i="1"/>
  <c r="N6" i="1"/>
  <c r="C52" i="1"/>
  <c r="D52" i="1"/>
  <c r="K6" i="1"/>
  <c r="D4" i="1"/>
  <c r="C4" i="1"/>
  <c r="D4" i="3"/>
  <c r="C4" i="3"/>
  <c r="D98" i="7" l="1"/>
  <c r="B99" i="7"/>
  <c r="C98" i="7"/>
  <c r="C99" i="7"/>
  <c r="B100" i="7"/>
  <c r="O23" i="3" l="1"/>
  <c r="P23" i="3"/>
  <c r="Q23" i="3"/>
  <c r="N23" i="3"/>
  <c r="O22" i="3"/>
  <c r="P22" i="3"/>
  <c r="Q22" i="3"/>
  <c r="N22" i="3"/>
  <c r="E100" i="7"/>
  <c r="E98" i="7"/>
  <c r="E99" i="7"/>
  <c r="J7" i="3"/>
  <c r="E4" i="7"/>
  <c r="D11" i="1" s="1"/>
  <c r="E5" i="7"/>
  <c r="E6" i="7"/>
  <c r="D30" i="1" s="1"/>
  <c r="I4" i="7"/>
  <c r="H5" i="7"/>
  <c r="H4" i="7"/>
  <c r="E8" i="7" l="1"/>
  <c r="M7" i="1" s="1"/>
  <c r="D22" i="1"/>
  <c r="D7" i="7"/>
  <c r="D9" i="7"/>
  <c r="E9" i="7"/>
  <c r="J9" i="7" s="1"/>
  <c r="E7" i="7"/>
  <c r="L7" i="1" s="1"/>
  <c r="I5" i="7"/>
  <c r="C8" i="7"/>
  <c r="M6" i="1" s="1"/>
  <c r="B9" i="7"/>
  <c r="D8" i="7"/>
  <c r="B8" i="7"/>
  <c r="C9" i="7"/>
  <c r="B7" i="7"/>
  <c r="C7" i="7"/>
  <c r="L6" i="1" s="1"/>
  <c r="I6" i="7"/>
  <c r="H6" i="7"/>
  <c r="H8" i="7" s="1"/>
  <c r="J4" i="7"/>
  <c r="E11" i="1" s="1"/>
  <c r="J6" i="7"/>
  <c r="E30" i="1" s="1"/>
  <c r="J5" i="7"/>
  <c r="E22" i="1" s="1"/>
  <c r="H7" i="7" l="1"/>
  <c r="H9" i="7"/>
  <c r="I7" i="7"/>
  <c r="I8" i="7"/>
  <c r="J8" i="7"/>
  <c r="J7" i="7"/>
  <c r="I9" i="7"/>
  <c r="K7" i="1" l="1"/>
  <c r="J7" i="1"/>
  <c r="J6" i="1"/>
  <c r="K7" i="2"/>
  <c r="K6" i="2"/>
  <c r="J7" i="2"/>
  <c r="J6" i="2"/>
  <c r="L5" i="3"/>
  <c r="K7" i="3"/>
  <c r="K6" i="3"/>
  <c r="D87" i="3"/>
  <c r="L7" i="3" s="1"/>
  <c r="C87" i="3"/>
  <c r="L6" i="3" s="1"/>
  <c r="D84" i="3"/>
  <c r="C84" i="3"/>
  <c r="M6" i="3" s="1"/>
  <c r="E30" i="3"/>
  <c r="E22" i="3"/>
  <c r="K9" i="3" s="1"/>
  <c r="E11" i="3"/>
  <c r="M7" i="3" l="1"/>
  <c r="C85" i="3"/>
  <c r="M9" i="3" s="1"/>
  <c r="C86" i="3"/>
  <c r="L9" i="3" s="1"/>
  <c r="D50" i="2"/>
  <c r="L7" i="2" s="1"/>
  <c r="C50" i="2"/>
  <c r="L6" i="2" s="1"/>
  <c r="D47" i="2"/>
  <c r="C47" i="2"/>
  <c r="M6" i="2" s="1"/>
  <c r="E30" i="2"/>
  <c r="E22" i="2"/>
  <c r="K9" i="2" s="1"/>
  <c r="E11" i="2"/>
  <c r="C48" i="2" l="1"/>
  <c r="M9" i="2" s="1"/>
  <c r="M7" i="2"/>
  <c r="E49" i="2"/>
  <c r="L9" i="2" s="1"/>
  <c r="C50" i="1"/>
  <c r="D50" i="1"/>
  <c r="D47" i="1"/>
  <c r="K9" i="1"/>
  <c r="C47" i="1" l="1"/>
  <c r="C48" i="1" s="1"/>
  <c r="M9" i="1" s="1"/>
  <c r="E49" i="1"/>
  <c r="L9" i="1" s="1"/>
  <c r="J6" i="3"/>
  <c r="R6" i="1"/>
</calcChain>
</file>

<file path=xl/sharedStrings.xml><?xml version="1.0" encoding="utf-8"?>
<sst xmlns="http://schemas.openxmlformats.org/spreadsheetml/2006/main" count="179" uniqueCount="83">
  <si>
    <t>Inks</t>
  </si>
  <si>
    <t>Ink Pairs</t>
  </si>
  <si>
    <t>Reference</t>
  </si>
  <si>
    <t>A</t>
  </si>
  <si>
    <t>B</t>
  </si>
  <si>
    <t>C</t>
  </si>
  <si>
    <t>D</t>
  </si>
  <si>
    <t>A-C</t>
  </si>
  <si>
    <t>B-C</t>
  </si>
  <si>
    <t>B-D</t>
  </si>
  <si>
    <t>Ink Model</t>
  </si>
  <si>
    <t>n (486.13 nm)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</si>
  <si>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n (486.13 nm)</t>
    </r>
  </si>
  <si>
    <t>n (587.56 nm)</t>
  </si>
  <si>
    <t>Δn (587.56 nm)</t>
  </si>
  <si>
    <t>n (656.27 nm)</t>
  </si>
  <si>
    <t>Δn (656.27 nm)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</si>
  <si>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</si>
  <si>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Vgrin</t>
  </si>
  <si>
    <t>Pd,f</t>
  </si>
  <si>
    <t xml:space="preserve"> (Pdf)Δn</t>
  </si>
  <si>
    <t>Slope (blue-red)</t>
  </si>
  <si>
    <t>slope (high) - slope (low)</t>
  </si>
  <si>
    <t>Sellmeier (a)</t>
  </si>
  <si>
    <t>Sellmeier (b)</t>
  </si>
  <si>
    <t>Sellmeier (d)</t>
  </si>
  <si>
    <t xml:space="preserve">dn/dT (10^-5) </t>
  </si>
  <si>
    <t>Density</t>
  </si>
  <si>
    <t>Wavelength</t>
  </si>
  <si>
    <r>
      <t>n</t>
    </r>
    <r>
      <rPr>
        <b/>
        <vertAlign val="subscript"/>
        <sz val="11"/>
        <color theme="1"/>
        <rFont val="Calibri"/>
        <family val="2"/>
      </rPr>
      <t>λ</t>
    </r>
  </si>
  <si>
    <r>
      <t>P</t>
    </r>
    <r>
      <rPr>
        <b/>
        <vertAlign val="subscript"/>
        <sz val="11"/>
        <color theme="1"/>
        <rFont val="Calibri"/>
        <family val="2"/>
      </rPr>
      <t>d</t>
    </r>
    <r>
      <rPr>
        <b/>
        <vertAlign val="subscript"/>
        <sz val="9.9"/>
        <color theme="1"/>
        <rFont val="Calibri"/>
        <family val="2"/>
      </rPr>
      <t>,f</t>
    </r>
    <r>
      <rPr>
        <b/>
        <sz val="11"/>
        <color theme="1"/>
        <rFont val="Calibri"/>
        <family val="2"/>
        <scheme val="minor"/>
      </rPr>
      <t xml:space="preserve"> number</t>
    </r>
  </si>
  <si>
    <t>Slope (blue-red)-red)</t>
  </si>
  <si>
    <t>Nanovox Proprietary Information</t>
  </si>
  <si>
    <t>Used in:</t>
  </si>
  <si>
    <t>Design 1</t>
  </si>
  <si>
    <t xml:space="preserve">Status: </t>
  </si>
  <si>
    <t>Currently available</t>
  </si>
  <si>
    <t>High Index</t>
  </si>
  <si>
    <t>Low Index</t>
  </si>
  <si>
    <t>Model</t>
  </si>
  <si>
    <t>VZBXX070</t>
  </si>
  <si>
    <t>VYXXX000</t>
  </si>
  <si>
    <t>Sellmeier Coefficients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</si>
  <si>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</rPr>
      <t>λ</t>
    </r>
  </si>
  <si>
    <t>n (587 nm)</t>
  </si>
  <si>
    <t>a</t>
  </si>
  <si>
    <t>b</t>
  </si>
  <si>
    <t>c</t>
  </si>
  <si>
    <t>d</t>
  </si>
  <si>
    <t>Tg (deg C)</t>
  </si>
  <si>
    <t>dn/dT (20C-50C)*</t>
  </si>
  <si>
    <t>Design#1 High Index</t>
  </si>
  <si>
    <t>Design#1 (and 2) Low Index</t>
  </si>
  <si>
    <t>Δn (587 nm)</t>
  </si>
  <si>
    <t>VGRIN (587 nm)</t>
  </si>
  <si>
    <t>Pf,d GRIN</t>
  </si>
  <si>
    <t>Combined (High and Low index)</t>
  </si>
  <si>
    <t>(from above)</t>
  </si>
  <si>
    <t>*estimated that this is true (20C-50C)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</si>
  <si>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d</t>
    </r>
    <r>
      <rPr>
        <b/>
        <vertAlign val="subscript"/>
        <sz val="9.9"/>
        <color theme="1"/>
        <rFont val="Calibri"/>
        <family val="2"/>
      </rPr>
      <t>,f</t>
    </r>
    <r>
      <rPr>
        <b/>
        <sz val="11"/>
        <color theme="1"/>
        <rFont val="Calibri"/>
        <family val="2"/>
        <scheme val="minor"/>
      </rPr>
      <t xml:space="preserve"> number</t>
    </r>
  </si>
  <si>
    <t xml:space="preserve">Design 2 </t>
  </si>
  <si>
    <t>Status:</t>
  </si>
  <si>
    <t>Q1 2023</t>
  </si>
  <si>
    <t>VWBXX100</t>
  </si>
  <si>
    <t>vd</t>
  </si>
  <si>
    <t>dn/dT</t>
  </si>
  <si>
    <t>Density (g/cc)</t>
  </si>
  <si>
    <t>Design#2 (and achromatic) High Index</t>
  </si>
  <si>
    <t>Design#2 (and # 1) Low Index</t>
  </si>
  <si>
    <t>*estimated that this holds true (20C-80C)</t>
  </si>
  <si>
    <t>Density ρ, g/cc</t>
  </si>
  <si>
    <t>Design Studies</t>
  </si>
  <si>
    <t>Achromatic (and Design #2) High Index</t>
  </si>
  <si>
    <t>Achromatic Low Index</t>
  </si>
  <si>
    <t>VGRIN</t>
  </si>
  <si>
    <t>Design#2 High Index</t>
  </si>
  <si>
    <t>Design 1 &amp; 2 Low Index</t>
  </si>
  <si>
    <t>Achromatic Ink low index</t>
  </si>
  <si>
    <t>Sellmeier (c)</t>
  </si>
  <si>
    <t>VYAXX043</t>
  </si>
  <si>
    <r>
      <t>CTE x 10</t>
    </r>
    <r>
      <rPr>
        <b/>
        <vertAlign val="superscript"/>
        <sz val="11"/>
        <color theme="1"/>
        <rFont val="Calibri"/>
        <family val="2"/>
        <scheme val="minor"/>
      </rPr>
      <t>-6</t>
    </r>
  </si>
  <si>
    <t>Q3 2023</t>
  </si>
  <si>
    <r>
      <t>Tg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</si>
</sst>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9.9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D9D9D9"/>
      <name val="Calibri"/>
      <family val="2"/>
      <scheme val="minor"/>
    </font>
    <font>
      <b/>
      <sz val="11"/>
      <color rgb="FFD9D9D9"/>
      <name val="Calibri"/>
      <family val="2"/>
      <scheme val="minor"/>
    </font>
    <font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/>
    <xf numFmtId="0" fontId="9" fillId="0" borderId="0" xfId="0" applyFont="1"/>
    <xf numFmtId="0" fontId="9" fillId="0" borderId="4" xfId="0" applyFont="1" applyBorder="1"/>
    <xf numFmtId="0" fontId="9" fillId="0" borderId="0" xfId="0" applyFont="1" applyAlignment="1">
      <alignment horizontal="center"/>
    </xf>
    <xf numFmtId="0" fontId="9" fillId="0" borderId="5" xfId="0" applyFont="1" applyBorder="1"/>
    <xf numFmtId="0" fontId="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11" fillId="0" borderId="0" xfId="0" applyFont="1"/>
    <xf numFmtId="0" fontId="12" fillId="0" borderId="0" xfId="0" applyFont="1" applyAlignment="1">
      <alignment horizontal="right"/>
    </xf>
    <xf numFmtId="166" fontId="12" fillId="0" borderId="0" xfId="0" applyNumberFormat="1" applyFont="1"/>
    <xf numFmtId="164" fontId="12" fillId="0" borderId="0" xfId="0" applyNumberFormat="1" applyFont="1"/>
    <xf numFmtId="0" fontId="13" fillId="0" borderId="0" xfId="0" applyFont="1" applyAlignment="1">
      <alignment horizontal="right"/>
    </xf>
    <xf numFmtId="166" fontId="13" fillId="0" borderId="0" xfId="0" applyNumberFormat="1" applyFont="1"/>
    <xf numFmtId="164" fontId="13" fillId="0" borderId="0" xfId="0" applyNumberFormat="1" applyFont="1"/>
    <xf numFmtId="0" fontId="14" fillId="0" borderId="0" xfId="0" applyFont="1" applyAlignment="1">
      <alignment horizontal="right"/>
    </xf>
    <xf numFmtId="166" fontId="14" fillId="0" borderId="0" xfId="0" applyNumberFormat="1" applyFont="1"/>
    <xf numFmtId="164" fontId="14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166" fontId="16" fillId="0" borderId="0" xfId="0" applyNumberFormat="1" applyFont="1"/>
    <xf numFmtId="164" fontId="17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Optical Ink Refractive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28696412948382"/>
          <c:y val="0.13333333333333333"/>
          <c:w val="0.77692825896762907"/>
          <c:h val="0.612407209098862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VZBXX070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Summary!$A$20:$A$59</c:f>
              <c:numCache>
                <c:formatCode>General</c:formatCode>
                <c:ptCount val="40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486.13</c:v>
                </c:pt>
                <c:pt idx="6">
                  <c:v>490</c:v>
                </c:pt>
                <c:pt idx="7">
                  <c:v>500</c:v>
                </c:pt>
                <c:pt idx="8">
                  <c:v>510</c:v>
                </c:pt>
                <c:pt idx="9">
                  <c:v>520</c:v>
                </c:pt>
                <c:pt idx="10">
                  <c:v>530</c:v>
                </c:pt>
                <c:pt idx="11">
                  <c:v>540</c:v>
                </c:pt>
                <c:pt idx="12">
                  <c:v>550</c:v>
                </c:pt>
                <c:pt idx="13">
                  <c:v>560</c:v>
                </c:pt>
                <c:pt idx="14">
                  <c:v>570</c:v>
                </c:pt>
                <c:pt idx="15">
                  <c:v>580</c:v>
                </c:pt>
                <c:pt idx="16">
                  <c:v>587.55999999999995</c:v>
                </c:pt>
                <c:pt idx="17">
                  <c:v>590</c:v>
                </c:pt>
                <c:pt idx="18">
                  <c:v>600</c:v>
                </c:pt>
                <c:pt idx="19">
                  <c:v>610</c:v>
                </c:pt>
                <c:pt idx="20">
                  <c:v>620</c:v>
                </c:pt>
                <c:pt idx="21">
                  <c:v>630</c:v>
                </c:pt>
                <c:pt idx="22">
                  <c:v>640</c:v>
                </c:pt>
                <c:pt idx="23">
                  <c:v>650</c:v>
                </c:pt>
                <c:pt idx="24">
                  <c:v>656.27</c:v>
                </c:pt>
                <c:pt idx="25">
                  <c:v>660</c:v>
                </c:pt>
                <c:pt idx="26">
                  <c:v>670</c:v>
                </c:pt>
                <c:pt idx="27">
                  <c:v>680</c:v>
                </c:pt>
                <c:pt idx="28">
                  <c:v>690</c:v>
                </c:pt>
                <c:pt idx="29">
                  <c:v>700</c:v>
                </c:pt>
                <c:pt idx="30">
                  <c:v>710</c:v>
                </c:pt>
                <c:pt idx="31">
                  <c:v>720</c:v>
                </c:pt>
                <c:pt idx="32">
                  <c:v>730</c:v>
                </c:pt>
                <c:pt idx="33">
                  <c:v>740</c:v>
                </c:pt>
                <c:pt idx="34">
                  <c:v>750</c:v>
                </c:pt>
                <c:pt idx="35">
                  <c:v>760</c:v>
                </c:pt>
                <c:pt idx="36">
                  <c:v>770</c:v>
                </c:pt>
                <c:pt idx="37">
                  <c:v>780</c:v>
                </c:pt>
                <c:pt idx="38">
                  <c:v>790</c:v>
                </c:pt>
                <c:pt idx="39">
                  <c:v>800</c:v>
                </c:pt>
              </c:numCache>
            </c:numRef>
          </c:xVal>
          <c:yVal>
            <c:numRef>
              <c:f>Summary!$B$20:$B$59</c:f>
              <c:numCache>
                <c:formatCode>0.00000</c:formatCode>
                <c:ptCount val="40"/>
                <c:pt idx="0">
                  <c:v>1.5575888425335891</c:v>
                </c:pt>
                <c:pt idx="1">
                  <c:v>1.5562110962495561</c:v>
                </c:pt>
                <c:pt idx="2">
                  <c:v>1.5549315250817115</c:v>
                </c:pt>
                <c:pt idx="3">
                  <c:v>1.5537408151531458</c:v>
                </c:pt>
                <c:pt idx="4">
                  <c:v>1.5526307530947783</c:v>
                </c:pt>
                <c:pt idx="5">
                  <c:v>1.5519860000000001</c:v>
                </c:pt>
                <c:pt idx="6">
                  <c:v>1.5515940709075469</c:v>
                </c:pt>
                <c:pt idx="7">
                  <c:v>1.550624316139346</c:v>
                </c:pt>
                <c:pt idx="8">
                  <c:v>1.5497157427015846</c:v>
                </c:pt>
                <c:pt idx="9">
                  <c:v>1.5488632186105742</c:v>
                </c:pt>
                <c:pt idx="10">
                  <c:v>1.5480621476829102</c:v>
                </c:pt>
                <c:pt idx="11">
                  <c:v>1.5473084027944231</c:v>
                </c:pt>
                <c:pt idx="12">
                  <c:v>1.5465982687682096</c:v>
                </c:pt>
                <c:pt idx="13">
                  <c:v>1.5459283933176611</c:v>
                </c:pt>
                <c:pt idx="14">
                  <c:v>1.5452957447570543</c:v>
                </c:pt>
                <c:pt idx="15">
                  <c:v>1.5446975754215431</c:v>
                </c:pt>
                <c:pt idx="16">
                  <c:v>1.5441689999999999</c:v>
                </c:pt>
                <c:pt idx="17">
                  <c:v>1.5441313899227762</c:v>
                </c:pt>
                <c:pt idx="18">
                  <c:v>1.5435949175154289</c:v>
                </c:pt>
                <c:pt idx="19">
                  <c:v>1.5430860879710244</c:v>
                </c:pt>
                <c:pt idx="20">
                  <c:v>1.5426030104542539</c:v>
                </c:pt>
                <c:pt idx="21">
                  <c:v>1.5421439549780285</c:v>
                </c:pt>
                <c:pt idx="22">
                  <c:v>1.5417073360802129</c:v>
                </c:pt>
                <c:pt idx="23">
                  <c:v>1.5412916984201366</c:v>
                </c:pt>
                <c:pt idx="24">
                  <c:v>1.5410440000000001</c:v>
                </c:pt>
                <c:pt idx="25">
                  <c:v>1.5408957040387523</c:v>
                </c:pt>
                <c:pt idx="26">
                  <c:v>1.5405181210644494</c:v>
                </c:pt>
                <c:pt idx="27">
                  <c:v>1.540157813678392</c:v>
                </c:pt>
                <c:pt idx="28">
                  <c:v>1.5398137331800164</c:v>
                </c:pt>
                <c:pt idx="29">
                  <c:v>1.5394849100158161</c:v>
                </c:pt>
                <c:pt idx="30">
                  <c:v>1.539170446653557</c:v>
                </c:pt>
                <c:pt idx="31">
                  <c:v>1.5388695112001669</c:v>
                </c:pt>
                <c:pt idx="32">
                  <c:v>1.5385813316752124</c:v>
                </c:pt>
                <c:pt idx="33">
                  <c:v>1.5383051908635275</c:v>
                </c:pt>
                <c:pt idx="34">
                  <c:v>1.5380404216805164</c:v>
                </c:pt>
                <c:pt idx="35">
                  <c:v>1.5377864029921653</c:v>
                </c:pt>
                <c:pt idx="36">
                  <c:v>1.5375425558391254</c:v>
                </c:pt>
                <c:pt idx="37">
                  <c:v>1.5373083400205219</c:v>
                </c:pt>
                <c:pt idx="38">
                  <c:v>1.5370832509985872</c:v>
                </c:pt>
                <c:pt idx="39">
                  <c:v>1.5368668170899071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8-4C43-B533-177F1ECE87FC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VWBXX100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Summary!$A$20:$A$59</c:f>
              <c:numCache>
                <c:formatCode>General</c:formatCode>
                <c:ptCount val="40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486.13</c:v>
                </c:pt>
                <c:pt idx="6">
                  <c:v>490</c:v>
                </c:pt>
                <c:pt idx="7">
                  <c:v>500</c:v>
                </c:pt>
                <c:pt idx="8">
                  <c:v>510</c:v>
                </c:pt>
                <c:pt idx="9">
                  <c:v>520</c:v>
                </c:pt>
                <c:pt idx="10">
                  <c:v>530</c:v>
                </c:pt>
                <c:pt idx="11">
                  <c:v>540</c:v>
                </c:pt>
                <c:pt idx="12">
                  <c:v>550</c:v>
                </c:pt>
                <c:pt idx="13">
                  <c:v>560</c:v>
                </c:pt>
                <c:pt idx="14">
                  <c:v>570</c:v>
                </c:pt>
                <c:pt idx="15">
                  <c:v>580</c:v>
                </c:pt>
                <c:pt idx="16">
                  <c:v>587.55999999999995</c:v>
                </c:pt>
                <c:pt idx="17">
                  <c:v>590</c:v>
                </c:pt>
                <c:pt idx="18">
                  <c:v>600</c:v>
                </c:pt>
                <c:pt idx="19">
                  <c:v>610</c:v>
                </c:pt>
                <c:pt idx="20">
                  <c:v>620</c:v>
                </c:pt>
                <c:pt idx="21">
                  <c:v>630</c:v>
                </c:pt>
                <c:pt idx="22">
                  <c:v>640</c:v>
                </c:pt>
                <c:pt idx="23">
                  <c:v>650</c:v>
                </c:pt>
                <c:pt idx="24">
                  <c:v>656.27</c:v>
                </c:pt>
                <c:pt idx="25">
                  <c:v>660</c:v>
                </c:pt>
                <c:pt idx="26">
                  <c:v>670</c:v>
                </c:pt>
                <c:pt idx="27">
                  <c:v>680</c:v>
                </c:pt>
                <c:pt idx="28">
                  <c:v>690</c:v>
                </c:pt>
                <c:pt idx="29">
                  <c:v>700</c:v>
                </c:pt>
                <c:pt idx="30">
                  <c:v>710</c:v>
                </c:pt>
                <c:pt idx="31">
                  <c:v>720</c:v>
                </c:pt>
                <c:pt idx="32">
                  <c:v>730</c:v>
                </c:pt>
                <c:pt idx="33">
                  <c:v>740</c:v>
                </c:pt>
                <c:pt idx="34">
                  <c:v>750</c:v>
                </c:pt>
                <c:pt idx="35">
                  <c:v>760</c:v>
                </c:pt>
                <c:pt idx="36">
                  <c:v>770</c:v>
                </c:pt>
                <c:pt idx="37">
                  <c:v>780</c:v>
                </c:pt>
                <c:pt idx="38">
                  <c:v>790</c:v>
                </c:pt>
                <c:pt idx="39">
                  <c:v>800</c:v>
                </c:pt>
              </c:numCache>
            </c:numRef>
          </c:xVal>
          <c:yVal>
            <c:numRef>
              <c:f>Summary!$C$20:$C$59</c:f>
              <c:numCache>
                <c:formatCode>0.00000</c:formatCode>
                <c:ptCount val="40"/>
                <c:pt idx="0">
                  <c:v>1.6270964283095959</c:v>
                </c:pt>
                <c:pt idx="1">
                  <c:v>1.6248098784543261</c:v>
                </c:pt>
                <c:pt idx="2">
                  <c:v>1.6227695659809076</c:v>
                </c:pt>
                <c:pt idx="3">
                  <c:v>1.6209374137887786</c:v>
                </c:pt>
                <c:pt idx="4">
                  <c:v>1.6192829773482265</c:v>
                </c:pt>
                <c:pt idx="5">
                  <c:v>1.618347</c:v>
                </c:pt>
                <c:pt idx="6">
                  <c:v>1.6177815942361973</c:v>
                </c:pt>
                <c:pt idx="7">
                  <c:v>1.616413051907639</c:v>
                </c:pt>
                <c:pt idx="8">
                  <c:v>1.6151606111252963</c:v>
                </c:pt>
                <c:pt idx="9">
                  <c:v>1.6140102784030483</c:v>
                </c:pt>
                <c:pt idx="10">
                  <c:v>1.6129502559670077</c:v>
                </c:pt>
                <c:pt idx="11">
                  <c:v>1.6119705203507684</c:v>
                </c:pt>
                <c:pt idx="12">
                  <c:v>1.6110624955995005</c:v>
                </c:pt>
                <c:pt idx="13">
                  <c:v>1.6102187970107897</c:v>
                </c:pt>
                <c:pt idx="14">
                  <c:v>1.6094330281257481</c:v>
                </c:pt>
                <c:pt idx="15">
                  <c:v>1.6086996183853315</c:v>
                </c:pt>
                <c:pt idx="16">
                  <c:v>1.6080639999999999</c:v>
                </c:pt>
                <c:pt idx="17">
                  <c:v>1.608013692172845</c:v>
                </c:pt>
                <c:pt idx="18">
                  <c:v>1.6073709623205656</c:v>
                </c:pt>
                <c:pt idx="19">
                  <c:v>1.6067676428602289</c:v>
                </c:pt>
                <c:pt idx="20">
                  <c:v>1.606200377040488</c:v>
                </c:pt>
                <c:pt idx="21">
                  <c:v>1.6056661775529617</c:v>
                </c:pt>
                <c:pt idx="22">
                  <c:v>1.6051623765939742</c:v>
                </c:pt>
                <c:pt idx="23">
                  <c:v>1.6046865839056708</c:v>
                </c:pt>
                <c:pt idx="24">
                  <c:v>1.604401</c:v>
                </c:pt>
                <c:pt idx="25">
                  <c:v>1.604236651332986</c:v>
                </c:pt>
                <c:pt idx="26">
                  <c:v>1.6038106427341738</c:v>
                </c:pt>
                <c:pt idx="27">
                  <c:v>1.6034068083154582</c:v>
                </c:pt>
                <c:pt idx="28">
                  <c:v>1.6030235626417473</c:v>
                </c:pt>
                <c:pt idx="29">
                  <c:v>1.6026594657176132</c:v>
                </c:pt>
                <c:pt idx="30">
                  <c:v>1.6023132066451204</c:v>
                </c:pt>
                <c:pt idx="31">
                  <c:v>1.601983589454379</c:v>
                </c:pt>
                <c:pt idx="32">
                  <c:v>1.6016695207741203</c:v>
                </c:pt>
                <c:pt idx="33">
                  <c:v>1.6013699990670291</c:v>
                </c:pt>
                <c:pt idx="34">
                  <c:v>1.6010841052010101</c:v>
                </c:pt>
                <c:pt idx="35">
                  <c:v>1.6008109941653195</c:v>
                </c:pt>
                <c:pt idx="36">
                  <c:v>1.6005498877713469</c:v>
                </c:pt>
                <c:pt idx="37">
                  <c:v>1.6003000682031348</c:v>
                </c:pt>
                <c:pt idx="38">
                  <c:v>1.6000608723036118</c:v>
                </c:pt>
                <c:pt idx="39">
                  <c:v>1.5998316864997932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8-4C43-B533-177F1ECE87FC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VYXXX000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Summary!$A$20:$A$59</c:f>
              <c:numCache>
                <c:formatCode>General</c:formatCode>
                <c:ptCount val="40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486.13</c:v>
                </c:pt>
                <c:pt idx="6">
                  <c:v>490</c:v>
                </c:pt>
                <c:pt idx="7">
                  <c:v>500</c:v>
                </c:pt>
                <c:pt idx="8">
                  <c:v>510</c:v>
                </c:pt>
                <c:pt idx="9">
                  <c:v>520</c:v>
                </c:pt>
                <c:pt idx="10">
                  <c:v>530</c:v>
                </c:pt>
                <c:pt idx="11">
                  <c:v>540</c:v>
                </c:pt>
                <c:pt idx="12">
                  <c:v>550</c:v>
                </c:pt>
                <c:pt idx="13">
                  <c:v>560</c:v>
                </c:pt>
                <c:pt idx="14">
                  <c:v>570</c:v>
                </c:pt>
                <c:pt idx="15">
                  <c:v>580</c:v>
                </c:pt>
                <c:pt idx="16">
                  <c:v>587.55999999999995</c:v>
                </c:pt>
                <c:pt idx="17">
                  <c:v>590</c:v>
                </c:pt>
                <c:pt idx="18">
                  <c:v>600</c:v>
                </c:pt>
                <c:pt idx="19">
                  <c:v>610</c:v>
                </c:pt>
                <c:pt idx="20">
                  <c:v>620</c:v>
                </c:pt>
                <c:pt idx="21">
                  <c:v>630</c:v>
                </c:pt>
                <c:pt idx="22">
                  <c:v>640</c:v>
                </c:pt>
                <c:pt idx="23">
                  <c:v>650</c:v>
                </c:pt>
                <c:pt idx="24">
                  <c:v>656.27</c:v>
                </c:pt>
                <c:pt idx="25">
                  <c:v>660</c:v>
                </c:pt>
                <c:pt idx="26">
                  <c:v>670</c:v>
                </c:pt>
                <c:pt idx="27">
                  <c:v>680</c:v>
                </c:pt>
                <c:pt idx="28">
                  <c:v>690</c:v>
                </c:pt>
                <c:pt idx="29">
                  <c:v>700</c:v>
                </c:pt>
                <c:pt idx="30">
                  <c:v>710</c:v>
                </c:pt>
                <c:pt idx="31">
                  <c:v>720</c:v>
                </c:pt>
                <c:pt idx="32">
                  <c:v>730</c:v>
                </c:pt>
                <c:pt idx="33">
                  <c:v>740</c:v>
                </c:pt>
                <c:pt idx="34">
                  <c:v>750</c:v>
                </c:pt>
                <c:pt idx="35">
                  <c:v>760</c:v>
                </c:pt>
                <c:pt idx="36">
                  <c:v>770</c:v>
                </c:pt>
                <c:pt idx="37">
                  <c:v>780</c:v>
                </c:pt>
                <c:pt idx="38">
                  <c:v>790</c:v>
                </c:pt>
                <c:pt idx="39">
                  <c:v>800</c:v>
                </c:pt>
              </c:numCache>
            </c:numRef>
          </c:xVal>
          <c:yVal>
            <c:numRef>
              <c:f>Summary!$D$20:$D$59</c:f>
              <c:numCache>
                <c:formatCode>0.00000</c:formatCode>
                <c:ptCount val="40"/>
                <c:pt idx="0">
                  <c:v>1.4253461752264731</c:v>
                </c:pt>
                <c:pt idx="1">
                  <c:v>1.4238323145381568</c:v>
                </c:pt>
                <c:pt idx="2">
                  <c:v>1.4225632898984839</c:v>
                </c:pt>
                <c:pt idx="3">
                  <c:v>1.4214786461571249</c:v>
                </c:pt>
                <c:pt idx="4">
                  <c:v>1.4205371425984972</c:v>
                </c:pt>
                <c:pt idx="5">
                  <c:v>1.4200159999999999</c:v>
                </c:pt>
                <c:pt idx="6">
                  <c:v>1.419709569312599</c:v>
                </c:pt>
                <c:pt idx="7">
                  <c:v>1.4189745779636431</c:v>
                </c:pt>
                <c:pt idx="8">
                  <c:v>1.4183161452956594</c:v>
                </c:pt>
                <c:pt idx="9">
                  <c:v>1.4177219673950108</c:v>
                </c:pt>
                <c:pt idx="10">
                  <c:v>1.4171824079777853</c:v>
                </c:pt>
                <c:pt idx="11">
                  <c:v>1.4166897889146228</c:v>
                </c:pt>
                <c:pt idx="12">
                  <c:v>1.4162378990853903</c:v>
                </c:pt>
                <c:pt idx="13">
                  <c:v>1.4158216465101687</c:v>
                </c:pt>
                <c:pt idx="14">
                  <c:v>1.4154368068868557</c:v>
                </c:pt>
                <c:pt idx="15">
                  <c:v>1.4150798384636767</c:v>
                </c:pt>
                <c:pt idx="16">
                  <c:v>1.4147730000000001</c:v>
                </c:pt>
                <c:pt idx="17">
                  <c:v>1.4147477434807307</c:v>
                </c:pt>
                <c:pt idx="18">
                  <c:v>1.4144379629032056</c:v>
                </c:pt>
                <c:pt idx="19">
                  <c:v>1.4141482953503399</c:v>
                </c:pt>
                <c:pt idx="20">
                  <c:v>1.4138768338763157</c:v>
                </c:pt>
                <c:pt idx="21">
                  <c:v>1.4136219161057366</c:v>
                </c:pt>
                <c:pt idx="22">
                  <c:v>1.4133820844871643</c:v>
                </c:pt>
                <c:pt idx="23">
                  <c:v>1.4131560543030737</c:v>
                </c:pt>
                <c:pt idx="24">
                  <c:v>1.4130229999999999</c:v>
                </c:pt>
                <c:pt idx="25">
                  <c:v>1.4129426876908058</c:v>
                </c:pt>
                <c:pt idx="26">
                  <c:v>1.4127409723691187</c:v>
                </c:pt>
                <c:pt idx="27">
                  <c:v>1.4125500040831869</c:v>
                </c:pt>
                <c:pt idx="28">
                  <c:v>1.4123689720138413</c:v>
                </c:pt>
                <c:pt idx="29">
                  <c:v>1.4121971465692311</c:v>
                </c:pt>
                <c:pt idx="30">
                  <c:v>1.4120338691060181</c:v>
                </c:pt>
                <c:pt idx="31">
                  <c:v>1.41187854322457</c:v>
                </c:pt>
                <c:pt idx="32">
                  <c:v>1.411730627356812</c:v>
                </c:pt>
                <c:pt idx="33">
                  <c:v>1.4115896284224443</c:v>
                </c:pt>
                <c:pt idx="34">
                  <c:v>1.4114550963734283</c:v>
                </c:pt>
                <c:pt idx="35">
                  <c:v>1.4113266194811713</c:v>
                </c:pt>
                <c:pt idx="36">
                  <c:v>1.4112038202480057</c:v>
                </c:pt>
                <c:pt idx="37">
                  <c:v>1.4110863518460628</c:v>
                </c:pt>
                <c:pt idx="38">
                  <c:v>1.4109738950038073</c:v>
                </c:pt>
                <c:pt idx="39">
                  <c:v>1.4108661552742563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8-4C43-B533-177F1ECE87FC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VYAXX043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Summary!$A$20:$A$59</c:f>
              <c:numCache>
                <c:formatCode>General</c:formatCode>
                <c:ptCount val="40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486.13</c:v>
                </c:pt>
                <c:pt idx="6">
                  <c:v>490</c:v>
                </c:pt>
                <c:pt idx="7">
                  <c:v>500</c:v>
                </c:pt>
                <c:pt idx="8">
                  <c:v>510</c:v>
                </c:pt>
                <c:pt idx="9">
                  <c:v>520</c:v>
                </c:pt>
                <c:pt idx="10">
                  <c:v>530</c:v>
                </c:pt>
                <c:pt idx="11">
                  <c:v>540</c:v>
                </c:pt>
                <c:pt idx="12">
                  <c:v>550</c:v>
                </c:pt>
                <c:pt idx="13">
                  <c:v>560</c:v>
                </c:pt>
                <c:pt idx="14">
                  <c:v>570</c:v>
                </c:pt>
                <c:pt idx="15">
                  <c:v>580</c:v>
                </c:pt>
                <c:pt idx="16">
                  <c:v>587.55999999999995</c:v>
                </c:pt>
                <c:pt idx="17">
                  <c:v>590</c:v>
                </c:pt>
                <c:pt idx="18">
                  <c:v>600</c:v>
                </c:pt>
                <c:pt idx="19">
                  <c:v>610</c:v>
                </c:pt>
                <c:pt idx="20">
                  <c:v>620</c:v>
                </c:pt>
                <c:pt idx="21">
                  <c:v>630</c:v>
                </c:pt>
                <c:pt idx="22">
                  <c:v>640</c:v>
                </c:pt>
                <c:pt idx="23">
                  <c:v>650</c:v>
                </c:pt>
                <c:pt idx="24">
                  <c:v>656.27</c:v>
                </c:pt>
                <c:pt idx="25">
                  <c:v>660</c:v>
                </c:pt>
                <c:pt idx="26">
                  <c:v>670</c:v>
                </c:pt>
                <c:pt idx="27">
                  <c:v>680</c:v>
                </c:pt>
                <c:pt idx="28">
                  <c:v>690</c:v>
                </c:pt>
                <c:pt idx="29">
                  <c:v>700</c:v>
                </c:pt>
                <c:pt idx="30">
                  <c:v>710</c:v>
                </c:pt>
                <c:pt idx="31">
                  <c:v>720</c:v>
                </c:pt>
                <c:pt idx="32">
                  <c:v>730</c:v>
                </c:pt>
                <c:pt idx="33">
                  <c:v>740</c:v>
                </c:pt>
                <c:pt idx="34">
                  <c:v>750</c:v>
                </c:pt>
                <c:pt idx="35">
                  <c:v>760</c:v>
                </c:pt>
                <c:pt idx="36">
                  <c:v>770</c:v>
                </c:pt>
                <c:pt idx="37">
                  <c:v>780</c:v>
                </c:pt>
                <c:pt idx="38">
                  <c:v>790</c:v>
                </c:pt>
                <c:pt idx="39">
                  <c:v>800</c:v>
                </c:pt>
              </c:numCache>
            </c:numRef>
          </c:xVal>
          <c:yVal>
            <c:numRef>
              <c:f>Summary!$E$20:$E$59</c:f>
              <c:numCache>
                <c:formatCode>0.0000</c:formatCode>
                <c:ptCount val="40"/>
                <c:pt idx="0">
                  <c:v>1.4875469160000001</c:v>
                </c:pt>
                <c:pt idx="1">
                  <c:v>1.4854682340000001</c:v>
                </c:pt>
                <c:pt idx="2">
                  <c:v>1.483668091</c:v>
                </c:pt>
                <c:pt idx="3">
                  <c:v>1.4820241080000001</c:v>
                </c:pt>
                <c:pt idx="4">
                  <c:v>1.480516484</c:v>
                </c:pt>
                <c:pt idx="5">
                  <c:v>1.47964381</c:v>
                </c:pt>
                <c:pt idx="6">
                  <c:v>1.479128741</c:v>
                </c:pt>
                <c:pt idx="7">
                  <c:v>1.4778470420000001</c:v>
                </c:pt>
                <c:pt idx="8">
                  <c:v>1.476659672</c:v>
                </c:pt>
                <c:pt idx="9">
                  <c:v>1.4755566330000001</c:v>
                </c:pt>
                <c:pt idx="10">
                  <c:v>1.474529339</c:v>
                </c:pt>
                <c:pt idx="11">
                  <c:v>1.4735703630000001</c:v>
                </c:pt>
                <c:pt idx="12">
                  <c:v>1.4726774739999999</c:v>
                </c:pt>
                <c:pt idx="13">
                  <c:v>1.471839839</c:v>
                </c:pt>
                <c:pt idx="14">
                  <c:v>1.4710526900000001</c:v>
                </c:pt>
                <c:pt idx="15">
                  <c:v>1.470311793</c:v>
                </c:pt>
                <c:pt idx="16">
                  <c:v>1.4697793910000001</c:v>
                </c:pt>
                <c:pt idx="17">
                  <c:v>1.4696133739999999</c:v>
                </c:pt>
                <c:pt idx="18">
                  <c:v>1.468954058</c:v>
                </c:pt>
                <c:pt idx="19">
                  <c:v>1.46833082</c:v>
                </c:pt>
                <c:pt idx="20">
                  <c:v>1.467740933</c:v>
                </c:pt>
                <c:pt idx="21">
                  <c:v>1.467181941</c:v>
                </c:pt>
                <c:pt idx="22">
                  <c:v>1.466651618</c:v>
                </c:pt>
                <c:pt idx="23">
                  <c:v>1.4661479470000001</c:v>
                </c:pt>
                <c:pt idx="24">
                  <c:v>1.4658474459999999</c:v>
                </c:pt>
                <c:pt idx="25">
                  <c:v>1.4656706049999999</c:v>
                </c:pt>
                <c:pt idx="26">
                  <c:v>1.4652161539999999</c:v>
                </c:pt>
                <c:pt idx="27">
                  <c:v>1.4647831069999999</c:v>
                </c:pt>
                <c:pt idx="28">
                  <c:v>1.4643700980000001</c:v>
                </c:pt>
                <c:pt idx="29">
                  <c:v>1.463975872</c:v>
                </c:pt>
                <c:pt idx="30">
                  <c:v>1.4635992739999999</c:v>
                </c:pt>
                <c:pt idx="31">
                  <c:v>1.463239237</c:v>
                </c:pt>
                <c:pt idx="32">
                  <c:v>1.462894779</c:v>
                </c:pt>
                <c:pt idx="33">
                  <c:v>1.4625649890000001</c:v>
                </c:pt>
                <c:pt idx="34">
                  <c:v>1.462249025</c:v>
                </c:pt>
                <c:pt idx="35">
                  <c:v>1.4619461030000001</c:v>
                </c:pt>
                <c:pt idx="36">
                  <c:v>1.46165619</c:v>
                </c:pt>
                <c:pt idx="37">
                  <c:v>1.4613778260000001</c:v>
                </c:pt>
                <c:pt idx="38">
                  <c:v>1.4611103969999999</c:v>
                </c:pt>
                <c:pt idx="39">
                  <c:v>1.460853325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28-4C43-B533-177F1ECE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77599"/>
        <c:axId val="5340558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Summary!$A$20:$A$59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440</c:v>
                      </c:pt>
                      <c:pt idx="1">
                        <c:v>450</c:v>
                      </c:pt>
                      <c:pt idx="2">
                        <c:v>460</c:v>
                      </c:pt>
                      <c:pt idx="3">
                        <c:v>470</c:v>
                      </c:pt>
                      <c:pt idx="4">
                        <c:v>480</c:v>
                      </c:pt>
                      <c:pt idx="5">
                        <c:v>486.13</c:v>
                      </c:pt>
                      <c:pt idx="6">
                        <c:v>490</c:v>
                      </c:pt>
                      <c:pt idx="7">
                        <c:v>500</c:v>
                      </c:pt>
                      <c:pt idx="8">
                        <c:v>510</c:v>
                      </c:pt>
                      <c:pt idx="9">
                        <c:v>520</c:v>
                      </c:pt>
                      <c:pt idx="10">
                        <c:v>530</c:v>
                      </c:pt>
                      <c:pt idx="11">
                        <c:v>540</c:v>
                      </c:pt>
                      <c:pt idx="12">
                        <c:v>550</c:v>
                      </c:pt>
                      <c:pt idx="13">
                        <c:v>560</c:v>
                      </c:pt>
                      <c:pt idx="14">
                        <c:v>570</c:v>
                      </c:pt>
                      <c:pt idx="15">
                        <c:v>580</c:v>
                      </c:pt>
                      <c:pt idx="16">
                        <c:v>587.55999999999995</c:v>
                      </c:pt>
                      <c:pt idx="17">
                        <c:v>590</c:v>
                      </c:pt>
                      <c:pt idx="18">
                        <c:v>600</c:v>
                      </c:pt>
                      <c:pt idx="19">
                        <c:v>610</c:v>
                      </c:pt>
                      <c:pt idx="20">
                        <c:v>620</c:v>
                      </c:pt>
                      <c:pt idx="21">
                        <c:v>630</c:v>
                      </c:pt>
                      <c:pt idx="22">
                        <c:v>640</c:v>
                      </c:pt>
                      <c:pt idx="23">
                        <c:v>650</c:v>
                      </c:pt>
                      <c:pt idx="24">
                        <c:v>656.27</c:v>
                      </c:pt>
                      <c:pt idx="25">
                        <c:v>660</c:v>
                      </c:pt>
                      <c:pt idx="26">
                        <c:v>670</c:v>
                      </c:pt>
                      <c:pt idx="27">
                        <c:v>680</c:v>
                      </c:pt>
                      <c:pt idx="28">
                        <c:v>690</c:v>
                      </c:pt>
                      <c:pt idx="29">
                        <c:v>700</c:v>
                      </c:pt>
                      <c:pt idx="30">
                        <c:v>710</c:v>
                      </c:pt>
                      <c:pt idx="31">
                        <c:v>720</c:v>
                      </c:pt>
                      <c:pt idx="32">
                        <c:v>730</c:v>
                      </c:pt>
                      <c:pt idx="33">
                        <c:v>740</c:v>
                      </c:pt>
                      <c:pt idx="34">
                        <c:v>750</c:v>
                      </c:pt>
                      <c:pt idx="35">
                        <c:v>760</c:v>
                      </c:pt>
                      <c:pt idx="36">
                        <c:v>770</c:v>
                      </c:pt>
                      <c:pt idx="37">
                        <c:v>780</c:v>
                      </c:pt>
                      <c:pt idx="38">
                        <c:v>790</c:v>
                      </c:pt>
                      <c:pt idx="39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28-4C43-B533-177F1ECE87FC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Summary!$A$20:$A$59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440</c:v>
                      </c:pt>
                      <c:pt idx="1">
                        <c:v>450</c:v>
                      </c:pt>
                      <c:pt idx="2">
                        <c:v>460</c:v>
                      </c:pt>
                      <c:pt idx="3">
                        <c:v>470</c:v>
                      </c:pt>
                      <c:pt idx="4">
                        <c:v>480</c:v>
                      </c:pt>
                      <c:pt idx="5">
                        <c:v>486.13</c:v>
                      </c:pt>
                      <c:pt idx="6">
                        <c:v>490</c:v>
                      </c:pt>
                      <c:pt idx="7">
                        <c:v>500</c:v>
                      </c:pt>
                      <c:pt idx="8">
                        <c:v>510</c:v>
                      </c:pt>
                      <c:pt idx="9">
                        <c:v>520</c:v>
                      </c:pt>
                      <c:pt idx="10">
                        <c:v>530</c:v>
                      </c:pt>
                      <c:pt idx="11">
                        <c:v>540</c:v>
                      </c:pt>
                      <c:pt idx="12">
                        <c:v>550</c:v>
                      </c:pt>
                      <c:pt idx="13">
                        <c:v>560</c:v>
                      </c:pt>
                      <c:pt idx="14">
                        <c:v>570</c:v>
                      </c:pt>
                      <c:pt idx="15">
                        <c:v>580</c:v>
                      </c:pt>
                      <c:pt idx="16">
                        <c:v>587.55999999999995</c:v>
                      </c:pt>
                      <c:pt idx="17">
                        <c:v>590</c:v>
                      </c:pt>
                      <c:pt idx="18">
                        <c:v>600</c:v>
                      </c:pt>
                      <c:pt idx="19">
                        <c:v>610</c:v>
                      </c:pt>
                      <c:pt idx="20">
                        <c:v>620</c:v>
                      </c:pt>
                      <c:pt idx="21">
                        <c:v>630</c:v>
                      </c:pt>
                      <c:pt idx="22">
                        <c:v>640</c:v>
                      </c:pt>
                      <c:pt idx="23">
                        <c:v>650</c:v>
                      </c:pt>
                      <c:pt idx="24">
                        <c:v>656.27</c:v>
                      </c:pt>
                      <c:pt idx="25">
                        <c:v>660</c:v>
                      </c:pt>
                      <c:pt idx="26">
                        <c:v>670</c:v>
                      </c:pt>
                      <c:pt idx="27">
                        <c:v>680</c:v>
                      </c:pt>
                      <c:pt idx="28">
                        <c:v>690</c:v>
                      </c:pt>
                      <c:pt idx="29">
                        <c:v>700</c:v>
                      </c:pt>
                      <c:pt idx="30">
                        <c:v>710</c:v>
                      </c:pt>
                      <c:pt idx="31">
                        <c:v>720</c:v>
                      </c:pt>
                      <c:pt idx="32">
                        <c:v>730</c:v>
                      </c:pt>
                      <c:pt idx="33">
                        <c:v>740</c:v>
                      </c:pt>
                      <c:pt idx="34">
                        <c:v>750</c:v>
                      </c:pt>
                      <c:pt idx="35">
                        <c:v>760</c:v>
                      </c:pt>
                      <c:pt idx="36">
                        <c:v>770</c:v>
                      </c:pt>
                      <c:pt idx="37">
                        <c:v>780</c:v>
                      </c:pt>
                      <c:pt idx="38">
                        <c:v>790</c:v>
                      </c:pt>
                      <c:pt idx="39">
                        <c:v>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28-4C43-B533-177F1ECE87FC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Summary!$A$20:$A$59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440</c:v>
                      </c:pt>
                      <c:pt idx="1">
                        <c:v>450</c:v>
                      </c:pt>
                      <c:pt idx="2">
                        <c:v>460</c:v>
                      </c:pt>
                      <c:pt idx="3">
                        <c:v>470</c:v>
                      </c:pt>
                      <c:pt idx="4">
                        <c:v>480</c:v>
                      </c:pt>
                      <c:pt idx="5">
                        <c:v>486.13</c:v>
                      </c:pt>
                      <c:pt idx="6">
                        <c:v>490</c:v>
                      </c:pt>
                      <c:pt idx="7">
                        <c:v>500</c:v>
                      </c:pt>
                      <c:pt idx="8">
                        <c:v>510</c:v>
                      </c:pt>
                      <c:pt idx="9">
                        <c:v>520</c:v>
                      </c:pt>
                      <c:pt idx="10">
                        <c:v>530</c:v>
                      </c:pt>
                      <c:pt idx="11">
                        <c:v>540</c:v>
                      </c:pt>
                      <c:pt idx="12">
                        <c:v>550</c:v>
                      </c:pt>
                      <c:pt idx="13">
                        <c:v>560</c:v>
                      </c:pt>
                      <c:pt idx="14">
                        <c:v>570</c:v>
                      </c:pt>
                      <c:pt idx="15">
                        <c:v>580</c:v>
                      </c:pt>
                      <c:pt idx="16">
                        <c:v>587.55999999999995</c:v>
                      </c:pt>
                      <c:pt idx="17">
                        <c:v>590</c:v>
                      </c:pt>
                      <c:pt idx="18">
                        <c:v>600</c:v>
                      </c:pt>
                      <c:pt idx="19">
                        <c:v>610</c:v>
                      </c:pt>
                      <c:pt idx="20">
                        <c:v>620</c:v>
                      </c:pt>
                      <c:pt idx="21">
                        <c:v>630</c:v>
                      </c:pt>
                      <c:pt idx="22">
                        <c:v>640</c:v>
                      </c:pt>
                      <c:pt idx="23">
                        <c:v>650</c:v>
                      </c:pt>
                      <c:pt idx="24">
                        <c:v>656.27</c:v>
                      </c:pt>
                      <c:pt idx="25">
                        <c:v>660</c:v>
                      </c:pt>
                      <c:pt idx="26">
                        <c:v>670</c:v>
                      </c:pt>
                      <c:pt idx="27">
                        <c:v>680</c:v>
                      </c:pt>
                      <c:pt idx="28">
                        <c:v>690</c:v>
                      </c:pt>
                      <c:pt idx="29">
                        <c:v>700</c:v>
                      </c:pt>
                      <c:pt idx="30">
                        <c:v>710</c:v>
                      </c:pt>
                      <c:pt idx="31">
                        <c:v>720</c:v>
                      </c:pt>
                      <c:pt idx="32">
                        <c:v>730</c:v>
                      </c:pt>
                      <c:pt idx="33">
                        <c:v>740</c:v>
                      </c:pt>
                      <c:pt idx="34">
                        <c:v>750</c:v>
                      </c:pt>
                      <c:pt idx="35">
                        <c:v>760</c:v>
                      </c:pt>
                      <c:pt idx="36">
                        <c:v>770</c:v>
                      </c:pt>
                      <c:pt idx="37">
                        <c:v>780</c:v>
                      </c:pt>
                      <c:pt idx="38">
                        <c:v>790</c:v>
                      </c:pt>
                      <c:pt idx="39">
                        <c:v>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28-4C43-B533-177F1ECE87FC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Summary!$A$20:$A$59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440</c:v>
                      </c:pt>
                      <c:pt idx="1">
                        <c:v>450</c:v>
                      </c:pt>
                      <c:pt idx="2">
                        <c:v>460</c:v>
                      </c:pt>
                      <c:pt idx="3">
                        <c:v>470</c:v>
                      </c:pt>
                      <c:pt idx="4">
                        <c:v>480</c:v>
                      </c:pt>
                      <c:pt idx="5">
                        <c:v>486.13</c:v>
                      </c:pt>
                      <c:pt idx="6">
                        <c:v>490</c:v>
                      </c:pt>
                      <c:pt idx="7">
                        <c:v>500</c:v>
                      </c:pt>
                      <c:pt idx="8">
                        <c:v>510</c:v>
                      </c:pt>
                      <c:pt idx="9">
                        <c:v>520</c:v>
                      </c:pt>
                      <c:pt idx="10">
                        <c:v>530</c:v>
                      </c:pt>
                      <c:pt idx="11">
                        <c:v>540</c:v>
                      </c:pt>
                      <c:pt idx="12">
                        <c:v>550</c:v>
                      </c:pt>
                      <c:pt idx="13">
                        <c:v>560</c:v>
                      </c:pt>
                      <c:pt idx="14">
                        <c:v>570</c:v>
                      </c:pt>
                      <c:pt idx="15">
                        <c:v>580</c:v>
                      </c:pt>
                      <c:pt idx="16">
                        <c:v>587.55999999999995</c:v>
                      </c:pt>
                      <c:pt idx="17">
                        <c:v>590</c:v>
                      </c:pt>
                      <c:pt idx="18">
                        <c:v>600</c:v>
                      </c:pt>
                      <c:pt idx="19">
                        <c:v>610</c:v>
                      </c:pt>
                      <c:pt idx="20">
                        <c:v>620</c:v>
                      </c:pt>
                      <c:pt idx="21">
                        <c:v>630</c:v>
                      </c:pt>
                      <c:pt idx="22">
                        <c:v>640</c:v>
                      </c:pt>
                      <c:pt idx="23">
                        <c:v>650</c:v>
                      </c:pt>
                      <c:pt idx="24">
                        <c:v>656.27</c:v>
                      </c:pt>
                      <c:pt idx="25">
                        <c:v>660</c:v>
                      </c:pt>
                      <c:pt idx="26">
                        <c:v>670</c:v>
                      </c:pt>
                      <c:pt idx="27">
                        <c:v>680</c:v>
                      </c:pt>
                      <c:pt idx="28">
                        <c:v>690</c:v>
                      </c:pt>
                      <c:pt idx="29">
                        <c:v>700</c:v>
                      </c:pt>
                      <c:pt idx="30">
                        <c:v>710</c:v>
                      </c:pt>
                      <c:pt idx="31">
                        <c:v>720</c:v>
                      </c:pt>
                      <c:pt idx="32">
                        <c:v>730</c:v>
                      </c:pt>
                      <c:pt idx="33">
                        <c:v>740</c:v>
                      </c:pt>
                      <c:pt idx="34">
                        <c:v>750</c:v>
                      </c:pt>
                      <c:pt idx="35">
                        <c:v>760</c:v>
                      </c:pt>
                      <c:pt idx="36">
                        <c:v>770</c:v>
                      </c:pt>
                      <c:pt idx="37">
                        <c:v>780</c:v>
                      </c:pt>
                      <c:pt idx="38">
                        <c:v>790</c:v>
                      </c:pt>
                      <c:pt idx="39">
                        <c:v>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28-4C43-B533-177F1ECE87FC}"/>
                  </c:ext>
                </c:extLst>
              </c15:ser>
            </c15:filteredScatterSeries>
          </c:ext>
        </c:extLst>
      </c:scatterChart>
      <c:valAx>
        <c:axId val="39837759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Wavelength </a:t>
                </a: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en-US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, nm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7302187226596678"/>
              <c:y val="0.81298813648293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5871"/>
        <c:crosses val="autoZero"/>
        <c:crossBetween val="midCat"/>
      </c:valAx>
      <c:valAx>
        <c:axId val="53405587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Index of Refraction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49781277340323E-2"/>
          <c:y val="0.88441924759405077"/>
          <c:w val="0.95116710411198624"/>
          <c:h val="9.424741907261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10</xdr:row>
      <xdr:rowOff>123825</xdr:rowOff>
    </xdr:from>
    <xdr:to>
      <xdr:col>12</xdr:col>
      <xdr:colOff>238125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0D098-0E8E-05DE-435F-E2C973C28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2</xdr:row>
      <xdr:rowOff>66675</xdr:rowOff>
    </xdr:from>
    <xdr:to>
      <xdr:col>17</xdr:col>
      <xdr:colOff>295275</xdr:colOff>
      <xdr:row>3</xdr:row>
      <xdr:rowOff>124897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15F11B-A250-4C56-B78B-51A4C47E5A99}"/>
                </a:ext>
              </a:extLst>
            </xdr:cNvPr>
            <xdr:cNvSpPr txBox="1"/>
          </xdr:nvSpPr>
          <xdr:spPr>
            <a:xfrm>
              <a:off x="11887200" y="438150"/>
              <a:ext cx="1562100" cy="2487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>
                  <a:latin typeface="+mn-lt"/>
                </a:rPr>
                <a:t>(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λ</m:t>
                  </m:r>
                </m:oMath>
              </a14:m>
              <a:r>
                <a:rPr lang="en-US" sz="1100">
                  <a:latin typeface="+mn-lt"/>
                </a:rPr>
                <a:t>) = 1+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𝑏</m:t>
                      </m:r>
                    </m:den>
                  </m:f>
                </m:oMath>
              </a14:m>
              <a:r>
                <a:rPr lang="en-US" sz="1100">
                  <a:latin typeface="+mn-lt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den>
                  </m:f>
                </m:oMath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4915F11B-A250-4C56-B78B-51A4C47E5A99}"/>
                </a:ext>
              </a:extLst>
            </xdr:cNvPr>
            <xdr:cNvSpPr txBox="1"/>
          </xdr:nvSpPr>
          <xdr:spPr>
            <a:xfrm>
              <a:off x="0" y="0"/>
              <a:ext cx="1562100" cy="2487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 i="0">
                  <a:latin typeface="Cambria Math" panose="02040503050406030204" pitchFamily="18" charset="0"/>
                </a:rPr>
                <a:t>𝑛^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>
                  <a:latin typeface="+mn-lt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>
                  <a:latin typeface="+mn-lt"/>
                </a:rPr>
                <a:t>) = 1+ 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</a:rPr>
                <a:t>−𝑏)</a:t>
              </a:r>
              <a:r>
                <a:rPr lang="en-US" sz="1100">
                  <a:latin typeface="+mn-lt"/>
                </a:rPr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𝑐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−𝑑)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203835</xdr:colOff>
      <xdr:row>2</xdr:row>
      <xdr:rowOff>80010</xdr:rowOff>
    </xdr:from>
    <xdr:to>
      <xdr:col>17</xdr:col>
      <xdr:colOff>546735</xdr:colOff>
      <xdr:row>3</xdr:row>
      <xdr:rowOff>138232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626FAB-F077-4B65-A9F5-E1242B2EEC66}"/>
                </a:ext>
              </a:extLst>
            </xdr:cNvPr>
            <xdr:cNvSpPr txBox="1"/>
          </xdr:nvSpPr>
          <xdr:spPr>
            <a:xfrm>
              <a:off x="12338685" y="461010"/>
              <a:ext cx="1562100" cy="2487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>
                  <a:latin typeface="+mn-lt"/>
                </a:rPr>
                <a:t>(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λ</m:t>
                  </m:r>
                </m:oMath>
              </a14:m>
              <a:r>
                <a:rPr lang="en-US" sz="1100">
                  <a:latin typeface="+mn-lt"/>
                </a:rPr>
                <a:t>) = 1+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𝑏</m:t>
                      </m:r>
                    </m:den>
                  </m:f>
                </m:oMath>
              </a14:m>
              <a:r>
                <a:rPr lang="en-US" sz="1100">
                  <a:latin typeface="+mn-lt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den>
                  </m:f>
                </m:oMath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626FAB-F077-4B65-A9F5-E1242B2EEC66}"/>
                </a:ext>
              </a:extLst>
            </xdr:cNvPr>
            <xdr:cNvSpPr txBox="1"/>
          </xdr:nvSpPr>
          <xdr:spPr>
            <a:xfrm>
              <a:off x="12489180" y="800100"/>
              <a:ext cx="1562100" cy="2487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r>
                <a:rPr lang="en-US" sz="1100" b="0" i="0">
                  <a:latin typeface="Cambria Math" panose="02040503050406030204" pitchFamily="18" charset="0"/>
                </a:rPr>
                <a:t>𝑛^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>
                  <a:latin typeface="+mn-lt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>
                  <a:latin typeface="+mn-lt"/>
                </a:rPr>
                <a:t>) = 1+ 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</a:rPr>
                <a:t>−𝑏)</a:t>
              </a:r>
              <a:r>
                <a:rPr lang="en-US" sz="1100">
                  <a:latin typeface="+mn-lt"/>
                </a:rPr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𝑐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−𝑑)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2</xdr:row>
      <xdr:rowOff>60960</xdr:rowOff>
    </xdr:from>
    <xdr:to>
      <xdr:col>18</xdr:col>
      <xdr:colOff>99060</xdr:colOff>
      <xdr:row>3</xdr:row>
      <xdr:rowOff>119182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5906200-B556-491D-8ACF-18A2F0C33CB5}"/>
                </a:ext>
              </a:extLst>
            </xdr:cNvPr>
            <xdr:cNvSpPr txBox="1"/>
          </xdr:nvSpPr>
          <xdr:spPr>
            <a:xfrm>
              <a:off x="12872085" y="613410"/>
              <a:ext cx="1685925" cy="2487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>
                  <a:latin typeface="+mn-lt"/>
                </a:rPr>
                <a:t>(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λ</m:t>
                  </m:r>
                </m:oMath>
              </a14:m>
              <a:r>
                <a:rPr lang="en-US" sz="1100">
                  <a:latin typeface="+mn-lt"/>
                </a:rPr>
                <a:t>) = 1+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𝑏</m:t>
                      </m:r>
                    </m:den>
                  </m:f>
                </m:oMath>
              </a14:m>
              <a:r>
                <a:rPr lang="en-US" sz="1100">
                  <a:latin typeface="+mn-lt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den>
                  </m:f>
                </m:oMath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5906200-B556-491D-8ACF-18A2F0C33CB5}"/>
                </a:ext>
              </a:extLst>
            </xdr:cNvPr>
            <xdr:cNvSpPr txBox="1"/>
          </xdr:nvSpPr>
          <xdr:spPr>
            <a:xfrm>
              <a:off x="12611100" y="800100"/>
              <a:ext cx="1562100" cy="2487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r>
                <a:rPr lang="en-US" sz="1100" b="0" i="0">
                  <a:latin typeface="Cambria Math" panose="02040503050406030204" pitchFamily="18" charset="0"/>
                </a:rPr>
                <a:t>𝑛^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>
                  <a:latin typeface="+mn-lt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>
                  <a:latin typeface="+mn-lt"/>
                </a:rPr>
                <a:t>) = 1+ 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</a:rPr>
                <a:t>−𝑏)</a:t>
              </a:r>
              <a:r>
                <a:rPr lang="en-US" sz="1100">
                  <a:latin typeface="+mn-lt"/>
                </a:rPr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𝑐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−𝑑)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23812</xdr:rowOff>
    </xdr:from>
    <xdr:to>
      <xdr:col>9</xdr:col>
      <xdr:colOff>304799</xdr:colOff>
      <xdr:row>0</xdr:row>
      <xdr:rowOff>273343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3">
              <a:extLst>
                <a:ext uri="{FF2B5EF4-FFF2-40B4-BE49-F238E27FC236}">
                  <a16:creationId xmlns:a16="http://schemas.microsoft.com/office/drawing/2014/main" id="{75E694F9-4602-4308-9141-37965D142C3B}"/>
                </a:ext>
              </a:extLst>
            </xdr:cNvPr>
            <xdr:cNvSpPr txBox="1"/>
          </xdr:nvSpPr>
          <xdr:spPr>
            <a:xfrm>
              <a:off x="6389688" y="23812"/>
              <a:ext cx="1654174" cy="249531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>
                  <a:latin typeface="+mn-lt"/>
                </a:rPr>
                <a:t>(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λ</m:t>
                  </m:r>
                </m:oMath>
              </a14:m>
              <a:r>
                <a:rPr lang="en-US" sz="1100">
                  <a:latin typeface="+mn-lt"/>
                </a:rPr>
                <a:t>) = 1+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𝑏</m:t>
                      </m:r>
                    </m:den>
                  </m:f>
                </m:oMath>
              </a14:m>
              <a:r>
                <a:rPr lang="en-US" sz="1100">
                  <a:latin typeface="+mn-lt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n-US" sz="110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den>
                  </m:f>
                </m:oMath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3">
              <a:extLst>
                <a:ext uri="{FF2B5EF4-FFF2-40B4-BE49-F238E27FC236}">
                  <a16:creationId xmlns:a16="http://schemas.microsoft.com/office/drawing/2014/main" id="{75E694F9-4602-4308-9141-37965D142C3B}"/>
                </a:ext>
              </a:extLst>
            </xdr:cNvPr>
            <xdr:cNvSpPr txBox="1"/>
          </xdr:nvSpPr>
          <xdr:spPr>
            <a:xfrm>
              <a:off x="6389688" y="23812"/>
              <a:ext cx="1654174" cy="249531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r>
                <a:rPr lang="en-US" sz="1100" b="0" i="0">
                  <a:latin typeface="Cambria Math" panose="02040503050406030204" pitchFamily="18" charset="0"/>
                </a:rPr>
                <a:t>𝑛^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>
                  <a:latin typeface="+mn-lt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>
                  <a:latin typeface="+mn-lt"/>
                </a:rPr>
                <a:t>) = 1+ 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</a:rPr>
                <a:t>−𝑏)</a:t>
              </a:r>
              <a:r>
                <a:rPr lang="en-US" sz="1100">
                  <a:latin typeface="+mn-lt"/>
                </a:rPr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𝑐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2/(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 baseline="3000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−𝑑)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C8B6-C68D-4D94-BE83-E0695FF9C31C}">
  <dimension ref="A1:V111"/>
  <sheetViews>
    <sheetView tabSelected="1" workbookViewId="0">
      <selection activeCell="A6" sqref="A6"/>
    </sheetView>
  </sheetViews>
  <sheetFormatPr defaultRowHeight="15" x14ac:dyDescent="0.25"/>
  <cols>
    <col min="1" max="1" width="21.140625" style="29" bestFit="1" customWidth="1"/>
    <col min="2" max="2" width="15.28515625" bestFit="1" customWidth="1"/>
    <col min="3" max="3" width="16.140625" bestFit="1" customWidth="1"/>
    <col min="4" max="5" width="15.28515625" customWidth="1"/>
    <col min="6" max="6" width="8.28515625" customWidth="1"/>
    <col min="7" max="7" width="18.5703125" customWidth="1"/>
    <col min="8" max="8" width="10.28515625" customWidth="1"/>
    <col min="9" max="9" width="10.5703125" customWidth="1"/>
    <col min="10" max="10" width="12.42578125" customWidth="1"/>
    <col min="11" max="11" width="8.7109375" customWidth="1"/>
  </cols>
  <sheetData>
    <row r="1" spans="1:10" x14ac:dyDescent="0.25">
      <c r="B1" t="s">
        <v>0</v>
      </c>
      <c r="G1" t="s">
        <v>1</v>
      </c>
    </row>
    <row r="2" spans="1:10" x14ac:dyDescent="0.25">
      <c r="A2" s="27" t="s">
        <v>2</v>
      </c>
      <c r="B2" s="28" t="s">
        <v>3</v>
      </c>
      <c r="C2" s="28" t="s">
        <v>4</v>
      </c>
      <c r="D2" s="28" t="s">
        <v>5</v>
      </c>
      <c r="E2" s="28" t="s">
        <v>6</v>
      </c>
      <c r="F2" s="28"/>
      <c r="H2" s="28" t="s">
        <v>7</v>
      </c>
      <c r="I2" s="28" t="s">
        <v>8</v>
      </c>
      <c r="J2" s="28" t="s">
        <v>9</v>
      </c>
    </row>
    <row r="3" spans="1:10" x14ac:dyDescent="0.25">
      <c r="A3" s="27" t="s">
        <v>10</v>
      </c>
      <c r="B3" s="6" t="s">
        <v>40</v>
      </c>
      <c r="C3" s="6" t="s">
        <v>63</v>
      </c>
      <c r="D3" s="6" t="s">
        <v>41</v>
      </c>
      <c r="E3" s="6" t="s">
        <v>79</v>
      </c>
      <c r="F3" s="6"/>
    </row>
    <row r="4" spans="1:10" x14ac:dyDescent="0.25">
      <c r="A4" s="3" t="s">
        <v>11</v>
      </c>
      <c r="B4" s="30">
        <v>1.5519860000000001</v>
      </c>
      <c r="C4" s="30">
        <v>1.618347</v>
      </c>
      <c r="D4" s="30">
        <v>1.4200159999999999</v>
      </c>
      <c r="E4" s="30">
        <f t="shared" ref="E4" si="0">+E25</f>
        <v>1.47964381</v>
      </c>
      <c r="F4" s="30"/>
      <c r="G4" s="3" t="s">
        <v>12</v>
      </c>
      <c r="H4" s="30">
        <f>+B4-D4</f>
        <v>0.13197000000000014</v>
      </c>
      <c r="I4" s="30">
        <f>+C4-D4</f>
        <v>0.19833100000000004</v>
      </c>
      <c r="J4" s="30">
        <f>+C4-E4</f>
        <v>0.13870318999999998</v>
      </c>
    </row>
    <row r="5" spans="1:10" x14ac:dyDescent="0.25">
      <c r="A5" s="3" t="s">
        <v>13</v>
      </c>
      <c r="B5" s="30">
        <v>1.5441689999999999</v>
      </c>
      <c r="C5" s="30">
        <v>1.6080639999999999</v>
      </c>
      <c r="D5" s="30">
        <v>1.4147730000000001</v>
      </c>
      <c r="E5" s="30">
        <f t="shared" ref="E5" si="1">+E36</f>
        <v>1.4697793910000001</v>
      </c>
      <c r="F5" s="30"/>
      <c r="G5" s="3" t="s">
        <v>14</v>
      </c>
      <c r="H5" s="30">
        <f t="shared" ref="H5:H6" si="2">+B5-D5</f>
        <v>0.12939599999999984</v>
      </c>
      <c r="I5" s="30">
        <f t="shared" ref="I5:I6" si="3">+C5-D5</f>
        <v>0.19329099999999988</v>
      </c>
      <c r="J5" s="30">
        <f t="shared" ref="J5:J6" si="4">+C5-E5</f>
        <v>0.13828460899999984</v>
      </c>
    </row>
    <row r="6" spans="1:10" x14ac:dyDescent="0.25">
      <c r="A6" s="3" t="s">
        <v>15</v>
      </c>
      <c r="B6" s="30">
        <v>1.5410440000000001</v>
      </c>
      <c r="C6" s="30">
        <v>1.604401</v>
      </c>
      <c r="D6" s="30">
        <v>1.4130229999999999</v>
      </c>
      <c r="E6" s="30">
        <f t="shared" ref="E6" si="5">+E44</f>
        <v>1.4658474459999999</v>
      </c>
      <c r="F6" s="30"/>
      <c r="G6" s="3" t="s">
        <v>16</v>
      </c>
      <c r="H6" s="30">
        <f t="shared" si="2"/>
        <v>0.12802100000000016</v>
      </c>
      <c r="I6" s="30">
        <f t="shared" si="3"/>
        <v>0.19137800000000005</v>
      </c>
      <c r="J6" s="30">
        <f t="shared" si="4"/>
        <v>0.13855355400000002</v>
      </c>
    </row>
    <row r="7" spans="1:10" ht="18" x14ac:dyDescent="0.35">
      <c r="A7" s="3" t="s">
        <v>17</v>
      </c>
      <c r="B7" s="30">
        <f>(B5-1)/(B4-B6)</f>
        <v>49.732133065253109</v>
      </c>
      <c r="C7" s="30">
        <f t="shared" ref="C7:E7" si="6">(C5-1)/(C4-C6)</f>
        <v>43.601319374731055</v>
      </c>
      <c r="D7" s="30">
        <f t="shared" si="6"/>
        <v>59.312598312598091</v>
      </c>
      <c r="E7" s="30">
        <f t="shared" si="6"/>
        <v>34.050956541882918</v>
      </c>
      <c r="F7" s="30"/>
      <c r="G7" s="3" t="s">
        <v>18</v>
      </c>
      <c r="H7" s="48">
        <f>H5/(H4-H6)</f>
        <v>32.766776399088499</v>
      </c>
      <c r="I7" s="48">
        <f t="shared" ref="I7:J7" si="7">I5/(I4-I6)</f>
        <v>27.79965482525532</v>
      </c>
      <c r="J7" s="48">
        <f t="shared" si="7"/>
        <v>924.13997300143842</v>
      </c>
    </row>
    <row r="8" spans="1:10" x14ac:dyDescent="0.25">
      <c r="A8" s="3" t="s">
        <v>19</v>
      </c>
      <c r="B8" s="30">
        <f>(B5-B4)/(B6-B4)</f>
        <v>0.71440321696218057</v>
      </c>
      <c r="C8" s="30">
        <f t="shared" ref="C8:E8" si="8">(C5-C4)/(C6-C4)</f>
        <v>0.7373440413021678</v>
      </c>
      <c r="D8" s="30">
        <f t="shared" si="8"/>
        <v>0.74974974974973063</v>
      </c>
      <c r="E8" s="30">
        <f t="shared" si="8"/>
        <v>0.71500135832889433</v>
      </c>
      <c r="F8" s="30"/>
      <c r="G8" s="3" t="s">
        <v>20</v>
      </c>
      <c r="H8" s="2">
        <f>(H4-H5)/(H4-H6)</f>
        <v>0.65181058495829602</v>
      </c>
      <c r="I8" s="2">
        <f t="shared" ref="I8:J8" si="9">(I4-I5)/(I4-I6)</f>
        <v>0.72486696390049832</v>
      </c>
      <c r="J8" s="2">
        <f t="shared" si="9"/>
        <v>2.7973281830593666</v>
      </c>
    </row>
    <row r="9" spans="1:10" ht="13.9" customHeight="1" x14ac:dyDescent="0.25">
      <c r="A9" s="3" t="s">
        <v>21</v>
      </c>
      <c r="B9" s="30">
        <f>+B4-B6</f>
        <v>1.0942000000000007E-2</v>
      </c>
      <c r="C9" s="30">
        <f t="shared" ref="C9:E9" si="10">+C4-C6</f>
        <v>1.3946000000000014E-2</v>
      </c>
      <c r="D9" s="30">
        <f t="shared" si="10"/>
        <v>6.993000000000027E-3</v>
      </c>
      <c r="E9" s="30">
        <f t="shared" si="10"/>
        <v>1.3796364000000061E-2</v>
      </c>
      <c r="F9" s="30"/>
      <c r="G9" s="3" t="s">
        <v>22</v>
      </c>
      <c r="H9" s="30">
        <f>+B9-D9</f>
        <v>3.9489999999999803E-3</v>
      </c>
      <c r="I9" s="30">
        <f>+C9-D9</f>
        <v>6.952999999999987E-3</v>
      </c>
      <c r="J9" s="30">
        <f>+C9-E9</f>
        <v>1.4963599999995303E-4</v>
      </c>
    </row>
    <row r="10" spans="1:10" x14ac:dyDescent="0.25">
      <c r="A10" s="3" t="s">
        <v>23</v>
      </c>
      <c r="B10">
        <v>0.628054</v>
      </c>
      <c r="C10">
        <v>0.10007099999999999</v>
      </c>
      <c r="D10">
        <v>1.3568999999999999E-2</v>
      </c>
      <c r="E10">
        <v>1.0123999999999999E-2</v>
      </c>
      <c r="F10" s="4"/>
    </row>
    <row r="11" spans="1:10" x14ac:dyDescent="0.25">
      <c r="A11" s="3" t="s">
        <v>24</v>
      </c>
      <c r="B11">
        <v>1.9605000000000001E-2</v>
      </c>
      <c r="C11">
        <v>8.3782999999999996E-2</v>
      </c>
      <c r="D11">
        <v>0.127968</v>
      </c>
      <c r="E11">
        <v>0.119117</v>
      </c>
      <c r="F11" s="4"/>
    </row>
    <row r="12" spans="1:10" x14ac:dyDescent="0.25">
      <c r="A12" s="3" t="s">
        <v>78</v>
      </c>
      <c r="B12">
        <v>0.70848</v>
      </c>
      <c r="C12">
        <v>1.433033</v>
      </c>
      <c r="D12">
        <v>0.96597699999999997</v>
      </c>
      <c r="E12">
        <v>1.0957140000000001</v>
      </c>
      <c r="F12" s="4"/>
    </row>
    <row r="13" spans="1:10" x14ac:dyDescent="0.25">
      <c r="A13" s="3" t="s">
        <v>25</v>
      </c>
      <c r="B13">
        <v>5.0000000000000001E-3</v>
      </c>
      <c r="C13">
        <v>5.0000000000000001E-3</v>
      </c>
      <c r="D13">
        <v>5.0000000000000001E-3</v>
      </c>
      <c r="E13">
        <v>1.4801999999999999E-2</v>
      </c>
      <c r="F13" s="4"/>
    </row>
    <row r="14" spans="1:10" ht="17.25" x14ac:dyDescent="0.25">
      <c r="A14" s="3" t="s">
        <v>82</v>
      </c>
      <c r="B14">
        <v>150</v>
      </c>
      <c r="C14">
        <v>150</v>
      </c>
      <c r="D14">
        <v>150</v>
      </c>
      <c r="E14">
        <v>150</v>
      </c>
    </row>
    <row r="15" spans="1:10" x14ac:dyDescent="0.25">
      <c r="A15" s="3" t="s">
        <v>26</v>
      </c>
      <c r="B15">
        <v>-7.8</v>
      </c>
      <c r="C15">
        <v>-9.4</v>
      </c>
      <c r="D15">
        <v>-10.1</v>
      </c>
      <c r="E15">
        <v>-7</v>
      </c>
    </row>
    <row r="16" spans="1:10" x14ac:dyDescent="0.25">
      <c r="A16" s="3" t="s">
        <v>27</v>
      </c>
      <c r="B16" s="30">
        <v>1.323</v>
      </c>
      <c r="C16" s="30">
        <v>1.5936999999999999</v>
      </c>
      <c r="D16" s="30">
        <v>1.48064</v>
      </c>
      <c r="E16" s="30">
        <v>1.5945624799999998</v>
      </c>
    </row>
    <row r="17" spans="1:22" ht="17.25" x14ac:dyDescent="0.25">
      <c r="A17" s="3" t="s">
        <v>80</v>
      </c>
      <c r="B17" s="49">
        <v>13.7</v>
      </c>
      <c r="C17" s="49">
        <v>16.899999999999999</v>
      </c>
      <c r="D17" s="49">
        <v>25.7</v>
      </c>
      <c r="E17" s="49">
        <v>15</v>
      </c>
    </row>
    <row r="18" spans="1:22" x14ac:dyDescent="0.25">
      <c r="C18" s="6"/>
    </row>
    <row r="19" spans="1:22" ht="18" x14ac:dyDescent="0.35">
      <c r="A19" s="27" t="s">
        <v>28</v>
      </c>
      <c r="B19" s="7" t="s">
        <v>29</v>
      </c>
      <c r="C19" s="7" t="s">
        <v>29</v>
      </c>
      <c r="D19" s="7" t="s">
        <v>29</v>
      </c>
      <c r="E19" s="7" t="s">
        <v>29</v>
      </c>
      <c r="F19" s="7"/>
      <c r="G19" s="7"/>
    </row>
    <row r="20" spans="1:22" x14ac:dyDescent="0.25">
      <c r="A20" s="5">
        <v>440</v>
      </c>
      <c r="B20" s="30">
        <f>SQRT(1+((B$10*($A20/1000)^2)/(($A20/1000)^2-B$11)+(B$12*($A20/1000)^2)/(($A20/1000)^2-B$13)))</f>
        <v>1.5575888425335891</v>
      </c>
      <c r="C20" s="30">
        <f t="shared" ref="C20:D20" si="11">SQRT(1+((C$10*($A20/1000)^2)/(($A20/1000)^2-C$11)+(C$12*($A20/1000)^2)/(($A20/1000)^2-C$13)))</f>
        <v>1.6270964283095959</v>
      </c>
      <c r="D20" s="30">
        <f t="shared" si="11"/>
        <v>1.4253461752264731</v>
      </c>
      <c r="E20" s="2">
        <v>1.4875469160000001</v>
      </c>
      <c r="F20" s="2"/>
      <c r="G20" s="2"/>
    </row>
    <row r="21" spans="1:22" x14ac:dyDescent="0.25">
      <c r="A21" s="5">
        <v>450</v>
      </c>
      <c r="B21" s="30">
        <f t="shared" ref="B21:D37" si="12">SQRT(1+((B$10*($A21/1000)^2)/(($A21/1000)^2-B$11)+(B$12*($A21/1000)^2)/(($A21/1000)^2-B$13)))</f>
        <v>1.5562110962495561</v>
      </c>
      <c r="C21" s="30">
        <f t="shared" si="12"/>
        <v>1.6248098784543261</v>
      </c>
      <c r="D21" s="30">
        <f t="shared" si="12"/>
        <v>1.4238323145381568</v>
      </c>
      <c r="E21" s="2">
        <v>1.4854682340000001</v>
      </c>
      <c r="F21" s="2"/>
      <c r="G21" s="2"/>
    </row>
    <row r="22" spans="1:22" x14ac:dyDescent="0.25">
      <c r="A22" s="5">
        <v>460</v>
      </c>
      <c r="B22" s="30">
        <f t="shared" si="12"/>
        <v>1.5549315250817115</v>
      </c>
      <c r="C22" s="30">
        <f t="shared" si="12"/>
        <v>1.6227695659809076</v>
      </c>
      <c r="D22" s="30">
        <f t="shared" si="12"/>
        <v>1.4225632898984839</v>
      </c>
      <c r="E22" s="2">
        <v>1.483668091</v>
      </c>
      <c r="F22" s="2"/>
      <c r="G22" s="2"/>
    </row>
    <row r="23" spans="1:22" x14ac:dyDescent="0.25">
      <c r="A23" s="5">
        <v>470</v>
      </c>
      <c r="B23" s="30">
        <f t="shared" si="12"/>
        <v>1.5537408151531458</v>
      </c>
      <c r="C23" s="30">
        <f t="shared" si="12"/>
        <v>1.6209374137887786</v>
      </c>
      <c r="D23" s="30">
        <f t="shared" si="12"/>
        <v>1.4214786461571249</v>
      </c>
      <c r="E23" s="2">
        <v>1.4820241080000001</v>
      </c>
      <c r="F23" s="2"/>
      <c r="G23" s="2"/>
    </row>
    <row r="24" spans="1:22" x14ac:dyDescent="0.25">
      <c r="A24" s="5">
        <v>480</v>
      </c>
      <c r="B24" s="30">
        <f t="shared" si="12"/>
        <v>1.5526307530947783</v>
      </c>
      <c r="C24" s="30">
        <f t="shared" si="12"/>
        <v>1.6192829773482265</v>
      </c>
      <c r="D24" s="30">
        <f t="shared" si="12"/>
        <v>1.4205371425984972</v>
      </c>
      <c r="E24" s="2">
        <v>1.480516484</v>
      </c>
      <c r="F24" s="2"/>
      <c r="G24" s="2"/>
    </row>
    <row r="25" spans="1:22" s="31" customFormat="1" x14ac:dyDescent="0.25">
      <c r="A25" s="38">
        <v>486.13</v>
      </c>
      <c r="B25" s="39">
        <f t="shared" ref="B25:C25" si="13">B4</f>
        <v>1.5519860000000001</v>
      </c>
      <c r="C25" s="39">
        <f t="shared" si="13"/>
        <v>1.618347</v>
      </c>
      <c r="D25" s="39">
        <f>D4</f>
        <v>1.4200159999999999</v>
      </c>
      <c r="E25" s="40">
        <v>1.47964381</v>
      </c>
      <c r="F25" s="40"/>
      <c r="G25" s="40"/>
      <c r="H25"/>
      <c r="I25"/>
      <c r="J25"/>
      <c r="M25"/>
      <c r="N25"/>
      <c r="O25"/>
      <c r="P25"/>
      <c r="Q25"/>
      <c r="R25"/>
      <c r="S25"/>
      <c r="T25"/>
      <c r="U25"/>
      <c r="V25"/>
    </row>
    <row r="26" spans="1:22" x14ac:dyDescent="0.25">
      <c r="A26" s="5">
        <v>490</v>
      </c>
      <c r="B26" s="30">
        <f t="shared" si="12"/>
        <v>1.5515940709075469</v>
      </c>
      <c r="C26" s="30">
        <f t="shared" si="12"/>
        <v>1.6177815942361973</v>
      </c>
      <c r="D26" s="30">
        <f t="shared" si="12"/>
        <v>1.419709569312599</v>
      </c>
      <c r="E26" s="2">
        <v>1.479128741</v>
      </c>
      <c r="F26" s="2"/>
      <c r="G26" s="2"/>
    </row>
    <row r="27" spans="1:22" x14ac:dyDescent="0.25">
      <c r="A27" s="5">
        <v>500</v>
      </c>
      <c r="B27" s="30">
        <f t="shared" si="12"/>
        <v>1.550624316139346</v>
      </c>
      <c r="C27" s="30">
        <f t="shared" si="12"/>
        <v>1.616413051907639</v>
      </c>
      <c r="D27" s="30">
        <f t="shared" si="12"/>
        <v>1.4189745779636431</v>
      </c>
      <c r="E27" s="2">
        <v>1.4778470420000001</v>
      </c>
      <c r="F27" s="2"/>
      <c r="G27" s="2"/>
    </row>
    <row r="28" spans="1:22" x14ac:dyDescent="0.25">
      <c r="A28" s="5">
        <v>510</v>
      </c>
      <c r="B28" s="30">
        <f t="shared" si="12"/>
        <v>1.5497157427015846</v>
      </c>
      <c r="C28" s="30">
        <f t="shared" si="12"/>
        <v>1.6151606111252963</v>
      </c>
      <c r="D28" s="30">
        <f t="shared" si="12"/>
        <v>1.4183161452956594</v>
      </c>
      <c r="E28" s="2">
        <v>1.476659672</v>
      </c>
      <c r="F28" s="2"/>
      <c r="G28" s="2"/>
    </row>
    <row r="29" spans="1:22" x14ac:dyDescent="0.25">
      <c r="A29" s="5">
        <v>520</v>
      </c>
      <c r="B29" s="30">
        <f t="shared" si="12"/>
        <v>1.5488632186105742</v>
      </c>
      <c r="C29" s="30">
        <f t="shared" si="12"/>
        <v>1.6140102784030483</v>
      </c>
      <c r="D29" s="30">
        <f t="shared" si="12"/>
        <v>1.4177219673950108</v>
      </c>
      <c r="E29" s="2">
        <v>1.4755566330000001</v>
      </c>
      <c r="F29" s="2"/>
      <c r="G29" s="2"/>
    </row>
    <row r="30" spans="1:22" x14ac:dyDescent="0.25">
      <c r="A30" s="5">
        <v>530</v>
      </c>
      <c r="B30" s="30">
        <f t="shared" si="12"/>
        <v>1.5480621476829102</v>
      </c>
      <c r="C30" s="30">
        <f t="shared" si="12"/>
        <v>1.6129502559670077</v>
      </c>
      <c r="D30" s="30">
        <f t="shared" si="12"/>
        <v>1.4171824079777853</v>
      </c>
      <c r="E30" s="2">
        <v>1.474529339</v>
      </c>
      <c r="F30" s="2"/>
      <c r="G30" s="2"/>
    </row>
    <row r="31" spans="1:22" x14ac:dyDescent="0.25">
      <c r="A31" s="5">
        <v>540</v>
      </c>
      <c r="B31" s="30">
        <f t="shared" si="12"/>
        <v>1.5473084027944231</v>
      </c>
      <c r="C31" s="30">
        <f t="shared" si="12"/>
        <v>1.6119705203507684</v>
      </c>
      <c r="D31" s="30">
        <f t="shared" si="12"/>
        <v>1.4166897889146228</v>
      </c>
      <c r="E31" s="2">
        <v>1.4735703630000001</v>
      </c>
      <c r="F31" s="2"/>
      <c r="G31" s="2"/>
    </row>
    <row r="32" spans="1:22" x14ac:dyDescent="0.25">
      <c r="A32" s="5">
        <v>550</v>
      </c>
      <c r="B32" s="30">
        <f t="shared" si="12"/>
        <v>1.5465982687682096</v>
      </c>
      <c r="C32" s="30">
        <f t="shared" si="12"/>
        <v>1.6110624955995005</v>
      </c>
      <c r="D32" s="30">
        <f t="shared" si="12"/>
        <v>1.4162378990853903</v>
      </c>
      <c r="E32" s="2">
        <v>1.4726774739999999</v>
      </c>
      <c r="F32" s="2"/>
      <c r="G32" s="2"/>
    </row>
    <row r="33" spans="1:10" x14ac:dyDescent="0.25">
      <c r="A33" s="5">
        <v>560</v>
      </c>
      <c r="B33" s="30">
        <f t="shared" si="12"/>
        <v>1.5459283933176611</v>
      </c>
      <c r="C33" s="30">
        <f t="shared" si="12"/>
        <v>1.6102187970107897</v>
      </c>
      <c r="D33" s="30">
        <f t="shared" si="12"/>
        <v>1.4158216465101687</v>
      </c>
      <c r="E33" s="2">
        <v>1.471839839</v>
      </c>
      <c r="F33" s="2"/>
      <c r="G33" s="2"/>
    </row>
    <row r="34" spans="1:10" x14ac:dyDescent="0.25">
      <c r="A34" s="5">
        <v>570</v>
      </c>
      <c r="B34" s="30">
        <f t="shared" si="12"/>
        <v>1.5452957447570543</v>
      </c>
      <c r="C34" s="30">
        <f t="shared" si="12"/>
        <v>1.6094330281257481</v>
      </c>
      <c r="D34" s="30">
        <f t="shared" si="12"/>
        <v>1.4154368068868557</v>
      </c>
      <c r="E34" s="2">
        <v>1.4710526900000001</v>
      </c>
      <c r="F34" s="2"/>
      <c r="G34" s="2"/>
    </row>
    <row r="35" spans="1:10" x14ac:dyDescent="0.25">
      <c r="A35" s="5">
        <v>580</v>
      </c>
      <c r="B35" s="30">
        <f t="shared" si="12"/>
        <v>1.5446975754215431</v>
      </c>
      <c r="C35" s="30">
        <f t="shared" si="12"/>
        <v>1.6086996183853315</v>
      </c>
      <c r="D35" s="30">
        <f t="shared" si="12"/>
        <v>1.4150798384636767</v>
      </c>
      <c r="E35" s="2">
        <v>1.470311793</v>
      </c>
      <c r="F35" s="2"/>
      <c r="G35" s="2"/>
    </row>
    <row r="36" spans="1:10" s="22" customFormat="1" x14ac:dyDescent="0.25">
      <c r="A36" s="35">
        <v>587.55999999999995</v>
      </c>
      <c r="B36" s="36">
        <f t="shared" ref="B36:C36" si="14">B5</f>
        <v>1.5441689999999999</v>
      </c>
      <c r="C36" s="36">
        <f t="shared" si="14"/>
        <v>1.6080639999999999</v>
      </c>
      <c r="D36" s="36">
        <f>D5</f>
        <v>1.4147730000000001</v>
      </c>
      <c r="E36" s="37">
        <v>1.4697793910000001</v>
      </c>
      <c r="F36" s="37"/>
      <c r="G36" s="37"/>
      <c r="H36"/>
      <c r="I36"/>
      <c r="J36"/>
    </row>
    <row r="37" spans="1:10" x14ac:dyDescent="0.25">
      <c r="A37" s="5">
        <v>590</v>
      </c>
      <c r="B37" s="30">
        <f t="shared" si="12"/>
        <v>1.5441313899227762</v>
      </c>
      <c r="C37" s="30">
        <f t="shared" si="12"/>
        <v>1.608013692172845</v>
      </c>
      <c r="D37" s="30">
        <f t="shared" si="12"/>
        <v>1.4147477434807307</v>
      </c>
      <c r="E37" s="2">
        <v>1.4696133739999999</v>
      </c>
      <c r="F37" s="2"/>
      <c r="G37" s="2"/>
    </row>
    <row r="38" spans="1:10" x14ac:dyDescent="0.25">
      <c r="A38" s="5">
        <v>600</v>
      </c>
      <c r="B38" s="30">
        <f t="shared" ref="B38:D43" si="15">SQRT(1+((B$10*($A38/1000)^2)/(($A38/1000)^2-B$11)+(B$12*($A38/1000)^2)/(($A38/1000)^2-B$13)))</f>
        <v>1.5435949175154289</v>
      </c>
      <c r="C38" s="30">
        <f t="shared" si="15"/>
        <v>1.6073709623205656</v>
      </c>
      <c r="D38" s="30">
        <f t="shared" si="15"/>
        <v>1.4144379629032056</v>
      </c>
      <c r="E38" s="2">
        <v>1.468954058</v>
      </c>
      <c r="F38" s="2"/>
      <c r="G38" s="2"/>
    </row>
    <row r="39" spans="1:10" x14ac:dyDescent="0.25">
      <c r="A39" s="5">
        <v>610</v>
      </c>
      <c r="B39" s="30">
        <f t="shared" si="15"/>
        <v>1.5430860879710244</v>
      </c>
      <c r="C39" s="30">
        <f t="shared" si="15"/>
        <v>1.6067676428602289</v>
      </c>
      <c r="D39" s="30">
        <f t="shared" si="15"/>
        <v>1.4141482953503399</v>
      </c>
      <c r="E39" s="2">
        <v>1.46833082</v>
      </c>
      <c r="F39" s="2"/>
      <c r="G39" s="2"/>
    </row>
    <row r="40" spans="1:10" x14ac:dyDescent="0.25">
      <c r="A40" s="5">
        <v>620</v>
      </c>
      <c r="B40" s="30">
        <f t="shared" si="15"/>
        <v>1.5426030104542539</v>
      </c>
      <c r="C40" s="30">
        <f t="shared" si="15"/>
        <v>1.606200377040488</v>
      </c>
      <c r="D40" s="30">
        <f t="shared" si="15"/>
        <v>1.4138768338763157</v>
      </c>
      <c r="E40" s="2">
        <v>1.467740933</v>
      </c>
      <c r="F40" s="2"/>
      <c r="G40" s="2"/>
    </row>
    <row r="41" spans="1:10" x14ac:dyDescent="0.25">
      <c r="A41" s="5">
        <v>630</v>
      </c>
      <c r="B41" s="30">
        <f t="shared" si="15"/>
        <v>1.5421439549780285</v>
      </c>
      <c r="C41" s="30">
        <f t="shared" si="15"/>
        <v>1.6056661775529617</v>
      </c>
      <c r="D41" s="30">
        <f t="shared" si="15"/>
        <v>1.4136219161057366</v>
      </c>
      <c r="E41" s="2">
        <v>1.467181941</v>
      </c>
      <c r="F41" s="2"/>
      <c r="G41" s="2"/>
    </row>
    <row r="42" spans="1:10" x14ac:dyDescent="0.25">
      <c r="A42" s="5">
        <v>640</v>
      </c>
      <c r="B42" s="30">
        <f t="shared" si="15"/>
        <v>1.5417073360802129</v>
      </c>
      <c r="C42" s="30">
        <f t="shared" si="15"/>
        <v>1.6051623765939742</v>
      </c>
      <c r="D42" s="30">
        <f t="shared" si="15"/>
        <v>1.4133820844871643</v>
      </c>
      <c r="E42" s="2">
        <v>1.466651618</v>
      </c>
      <c r="F42" s="2"/>
      <c r="G42" s="2"/>
    </row>
    <row r="43" spans="1:10" x14ac:dyDescent="0.25">
      <c r="A43" s="5">
        <v>650</v>
      </c>
      <c r="B43" s="30">
        <f t="shared" si="15"/>
        <v>1.5412916984201366</v>
      </c>
      <c r="C43" s="30">
        <f t="shared" si="15"/>
        <v>1.6046865839056708</v>
      </c>
      <c r="D43" s="30">
        <f t="shared" si="15"/>
        <v>1.4131560543030737</v>
      </c>
      <c r="E43" s="2">
        <v>1.4661479470000001</v>
      </c>
      <c r="F43" s="2"/>
      <c r="G43" s="2"/>
    </row>
    <row r="44" spans="1:10" s="8" customFormat="1" x14ac:dyDescent="0.25">
      <c r="A44" s="32">
        <v>656.27</v>
      </c>
      <c r="B44" s="33">
        <f t="shared" ref="B44:C44" si="16">B6</f>
        <v>1.5410440000000001</v>
      </c>
      <c r="C44" s="33">
        <f t="shared" si="16"/>
        <v>1.604401</v>
      </c>
      <c r="D44" s="33">
        <f>D6</f>
        <v>1.4130229999999999</v>
      </c>
      <c r="E44" s="34">
        <v>1.4658474459999999</v>
      </c>
      <c r="F44" s="34"/>
      <c r="G44" s="34"/>
      <c r="H44"/>
      <c r="I44"/>
      <c r="J44"/>
    </row>
    <row r="45" spans="1:10" x14ac:dyDescent="0.25">
      <c r="A45" s="5">
        <v>660</v>
      </c>
      <c r="B45" s="30">
        <f t="shared" ref="B45:D96" si="17">SQRT(1+((B$10*($A45/1000)^2)/(($A45/1000)^2-B$11)+(B$12*($A45/1000)^2)/(($A45/1000)^2-B$13)))</f>
        <v>1.5408957040387523</v>
      </c>
      <c r="C45" s="30">
        <f t="shared" si="17"/>
        <v>1.604236651332986</v>
      </c>
      <c r="D45" s="30">
        <f t="shared" si="17"/>
        <v>1.4129426876908058</v>
      </c>
      <c r="E45" s="2">
        <v>1.4656706049999999</v>
      </c>
      <c r="F45" s="2"/>
      <c r="G45" s="2"/>
    </row>
    <row r="46" spans="1:10" x14ac:dyDescent="0.25">
      <c r="A46" s="5">
        <v>670</v>
      </c>
      <c r="B46" s="30">
        <f t="shared" si="17"/>
        <v>1.5405181210644494</v>
      </c>
      <c r="C46" s="30">
        <f t="shared" si="17"/>
        <v>1.6038106427341738</v>
      </c>
      <c r="D46" s="30">
        <f t="shared" si="17"/>
        <v>1.4127409723691187</v>
      </c>
      <c r="E46" s="2">
        <v>1.4652161539999999</v>
      </c>
      <c r="F46" s="2"/>
      <c r="G46" s="2"/>
    </row>
    <row r="47" spans="1:10" x14ac:dyDescent="0.25">
      <c r="A47" s="5">
        <v>680</v>
      </c>
      <c r="B47" s="30">
        <f t="shared" si="17"/>
        <v>1.540157813678392</v>
      </c>
      <c r="C47" s="30">
        <f t="shared" si="17"/>
        <v>1.6034068083154582</v>
      </c>
      <c r="D47" s="30">
        <f t="shared" si="17"/>
        <v>1.4125500040831869</v>
      </c>
      <c r="E47" s="2">
        <v>1.4647831069999999</v>
      </c>
      <c r="F47" s="2"/>
      <c r="G47" s="2"/>
    </row>
    <row r="48" spans="1:10" x14ac:dyDescent="0.25">
      <c r="A48" s="5">
        <v>690</v>
      </c>
      <c r="B48" s="30">
        <f t="shared" si="17"/>
        <v>1.5398137331800164</v>
      </c>
      <c r="C48" s="30">
        <f t="shared" si="17"/>
        <v>1.6030235626417473</v>
      </c>
      <c r="D48" s="30">
        <f t="shared" si="17"/>
        <v>1.4123689720138413</v>
      </c>
      <c r="E48" s="2">
        <v>1.4643700980000001</v>
      </c>
      <c r="F48" s="2"/>
      <c r="G48" s="2"/>
    </row>
    <row r="49" spans="1:7" x14ac:dyDescent="0.25">
      <c r="A49" s="5">
        <v>700</v>
      </c>
      <c r="B49" s="30">
        <f t="shared" si="17"/>
        <v>1.5394849100158161</v>
      </c>
      <c r="C49" s="30">
        <f t="shared" si="17"/>
        <v>1.6026594657176132</v>
      </c>
      <c r="D49" s="30">
        <f t="shared" si="17"/>
        <v>1.4121971465692311</v>
      </c>
      <c r="E49" s="2">
        <v>1.463975872</v>
      </c>
      <c r="F49" s="2"/>
      <c r="G49" s="2"/>
    </row>
    <row r="50" spans="1:7" x14ac:dyDescent="0.25">
      <c r="A50" s="5">
        <v>710</v>
      </c>
      <c r="B50" s="30">
        <f t="shared" si="17"/>
        <v>1.539170446653557</v>
      </c>
      <c r="C50" s="30">
        <f t="shared" si="17"/>
        <v>1.6023132066451204</v>
      </c>
      <c r="D50" s="30">
        <f t="shared" si="17"/>
        <v>1.4120338691060181</v>
      </c>
      <c r="E50" s="2">
        <v>1.4635992739999999</v>
      </c>
      <c r="F50" s="2"/>
      <c r="G50" s="2"/>
    </row>
    <row r="51" spans="1:7" x14ac:dyDescent="0.25">
      <c r="A51" s="5">
        <v>720</v>
      </c>
      <c r="B51" s="30">
        <f t="shared" si="17"/>
        <v>1.5388695112001669</v>
      </c>
      <c r="C51" s="30">
        <f t="shared" si="17"/>
        <v>1.601983589454379</v>
      </c>
      <c r="D51" s="30">
        <f t="shared" si="17"/>
        <v>1.41187854322457</v>
      </c>
      <c r="E51" s="2">
        <v>1.463239237</v>
      </c>
      <c r="F51" s="2"/>
      <c r="G51" s="2"/>
    </row>
    <row r="52" spans="1:7" x14ac:dyDescent="0.25">
      <c r="A52" s="5">
        <v>730</v>
      </c>
      <c r="B52" s="30">
        <f t="shared" si="17"/>
        <v>1.5385813316752124</v>
      </c>
      <c r="C52" s="30">
        <f t="shared" si="17"/>
        <v>1.6016695207741203</v>
      </c>
      <c r="D52" s="30">
        <f t="shared" si="17"/>
        <v>1.411730627356812</v>
      </c>
      <c r="E52" s="2">
        <v>1.462894779</v>
      </c>
      <c r="F52" s="2"/>
      <c r="G52" s="2"/>
    </row>
    <row r="53" spans="1:7" x14ac:dyDescent="0.25">
      <c r="A53" s="5">
        <v>740</v>
      </c>
      <c r="B53" s="30">
        <f t="shared" si="17"/>
        <v>1.5383051908635275</v>
      </c>
      <c r="C53" s="30">
        <f t="shared" si="17"/>
        <v>1.6013699990670291</v>
      </c>
      <c r="D53" s="30">
        <f t="shared" si="17"/>
        <v>1.4115896284224443</v>
      </c>
      <c r="E53" s="2">
        <v>1.4625649890000001</v>
      </c>
      <c r="F53" s="2"/>
      <c r="G53" s="2"/>
    </row>
    <row r="54" spans="1:7" x14ac:dyDescent="0.25">
      <c r="A54" s="5">
        <v>750</v>
      </c>
      <c r="B54" s="30">
        <f t="shared" si="17"/>
        <v>1.5380404216805164</v>
      </c>
      <c r="C54" s="30">
        <f t="shared" si="17"/>
        <v>1.6010841052010101</v>
      </c>
      <c r="D54" s="30">
        <f t="shared" si="17"/>
        <v>1.4114550963734283</v>
      </c>
      <c r="E54" s="2">
        <v>1.462249025</v>
      </c>
      <c r="F54" s="2"/>
      <c r="G54" s="2"/>
    </row>
    <row r="55" spans="1:7" x14ac:dyDescent="0.25">
      <c r="A55" s="5">
        <v>760</v>
      </c>
      <c r="B55" s="30">
        <f t="shared" si="17"/>
        <v>1.5377864029921653</v>
      </c>
      <c r="C55" s="30">
        <f t="shared" si="17"/>
        <v>1.6008109941653195</v>
      </c>
      <c r="D55" s="30">
        <f t="shared" si="17"/>
        <v>1.4113266194811713</v>
      </c>
      <c r="E55" s="2">
        <v>1.4619461030000001</v>
      </c>
      <c r="F55" s="2"/>
      <c r="G55" s="2"/>
    </row>
    <row r="56" spans="1:7" x14ac:dyDescent="0.25">
      <c r="A56" s="5">
        <v>770</v>
      </c>
      <c r="B56" s="30">
        <f t="shared" si="17"/>
        <v>1.5375425558391254</v>
      </c>
      <c r="C56" s="30">
        <f t="shared" si="17"/>
        <v>1.6005498877713469</v>
      </c>
      <c r="D56" s="30">
        <f t="shared" si="17"/>
        <v>1.4112038202480057</v>
      </c>
      <c r="E56" s="2">
        <v>1.46165619</v>
      </c>
      <c r="F56" s="2"/>
      <c r="G56" s="2"/>
    </row>
    <row r="57" spans="1:7" x14ac:dyDescent="0.25">
      <c r="A57" s="5">
        <v>780</v>
      </c>
      <c r="B57" s="30">
        <f t="shared" si="17"/>
        <v>1.5373083400205219</v>
      </c>
      <c r="C57" s="30">
        <f t="shared" si="17"/>
        <v>1.6003000682031348</v>
      </c>
      <c r="D57" s="30">
        <f t="shared" si="17"/>
        <v>1.4110863518460628</v>
      </c>
      <c r="E57" s="2">
        <v>1.4613778260000001</v>
      </c>
      <c r="F57" s="2"/>
      <c r="G57" s="2"/>
    </row>
    <row r="58" spans="1:7" x14ac:dyDescent="0.25">
      <c r="A58" s="5">
        <v>790</v>
      </c>
      <c r="B58" s="30">
        <f t="shared" si="17"/>
        <v>1.5370832509985872</v>
      </c>
      <c r="C58" s="30">
        <f t="shared" si="17"/>
        <v>1.6000608723036118</v>
      </c>
      <c r="D58" s="30">
        <f t="shared" si="17"/>
        <v>1.4109738950038073</v>
      </c>
      <c r="E58" s="2">
        <v>1.4611103969999999</v>
      </c>
      <c r="F58" s="2"/>
      <c r="G58" s="2"/>
    </row>
    <row r="59" spans="1:7" x14ac:dyDescent="0.25">
      <c r="A59" s="5">
        <v>800</v>
      </c>
      <c r="B59" s="30">
        <f t="shared" si="17"/>
        <v>1.5368668170899071</v>
      </c>
      <c r="C59" s="30">
        <f t="shared" si="17"/>
        <v>1.5998316864997932</v>
      </c>
      <c r="D59" s="30">
        <f t="shared" si="17"/>
        <v>1.4108661552742563</v>
      </c>
      <c r="E59" s="2">
        <v>1.460853325</v>
      </c>
      <c r="F59" s="2"/>
      <c r="G59" s="2"/>
    </row>
    <row r="60" spans="1:7" x14ac:dyDescent="0.25">
      <c r="A60" s="5">
        <v>810</v>
      </c>
      <c r="B60" s="30">
        <f t="shared" si="17"/>
        <v>1.5366585969131528</v>
      </c>
      <c r="C60" s="30">
        <f t="shared" si="17"/>
        <v>1.5996119422845785</v>
      </c>
      <c r="D60" s="30">
        <f t="shared" si="17"/>
        <v>1.4107628606300184</v>
      </c>
      <c r="E60" s="2"/>
      <c r="F60" s="2"/>
      <c r="G60" s="2"/>
    </row>
    <row r="61" spans="1:7" x14ac:dyDescent="0.25">
      <c r="A61" s="5">
        <v>820</v>
      </c>
      <c r="B61" s="30">
        <f t="shared" si="17"/>
        <v>1.5364581770667043</v>
      </c>
      <c r="C61" s="30">
        <f t="shared" si="17"/>
        <v>1.5994011121847811</v>
      </c>
      <c r="D61" s="30">
        <f t="shared" si="17"/>
        <v>1.4106637593393037</v>
      </c>
      <c r="E61" s="2"/>
      <c r="F61" s="2"/>
      <c r="G61" s="2"/>
    </row>
    <row r="62" spans="1:7" x14ac:dyDescent="0.25">
      <c r="A62" s="5">
        <v>830</v>
      </c>
      <c r="B62" s="30">
        <f t="shared" si="17"/>
        <v>1.5362651700126522</v>
      </c>
      <c r="C62" s="30">
        <f t="shared" si="17"/>
        <v>1.5991987061550692</v>
      </c>
      <c r="D62" s="30">
        <f t="shared" si="17"/>
        <v>1.4105686180844137</v>
      </c>
      <c r="E62" s="2"/>
      <c r="F62" s="2"/>
      <c r="G62" s="2"/>
    </row>
    <row r="63" spans="1:7" x14ac:dyDescent="0.25">
      <c r="A63" s="5">
        <v>840</v>
      </c>
      <c r="B63" s="30">
        <f t="shared" si="17"/>
        <v>1.5360792121463567</v>
      </c>
      <c r="C63" s="30">
        <f t="shared" si="17"/>
        <v>1.5990042683459693</v>
      </c>
      <c r="D63" s="30">
        <f t="shared" si="17"/>
        <v>1.4104772202902571</v>
      </c>
      <c r="E63" s="2"/>
      <c r="F63" s="2"/>
      <c r="G63" s="2"/>
    </row>
    <row r="64" spans="1:7" x14ac:dyDescent="0.25">
      <c r="A64" s="5">
        <v>850</v>
      </c>
      <c r="B64" s="30">
        <f t="shared" si="17"/>
        <v>1.535899962033082</v>
      </c>
      <c r="C64" s="30">
        <f t="shared" si="17"/>
        <v>1.5988173742012066</v>
      </c>
      <c r="D64" s="30">
        <f t="shared" si="17"/>
        <v>1.4103893646354049</v>
      </c>
      <c r="E64" s="2"/>
      <c r="F64" s="2"/>
      <c r="G64" s="2"/>
    </row>
    <row r="65" spans="1:7" x14ac:dyDescent="0.25">
      <c r="A65" s="5">
        <v>860</v>
      </c>
      <c r="B65" s="30">
        <f t="shared" si="17"/>
        <v>1.5357270987952873</v>
      </c>
      <c r="C65" s="30">
        <f t="shared" si="17"/>
        <v>1.5986376278457139</v>
      </c>
      <c r="D65" s="30">
        <f t="shared" si="17"/>
        <v>1.4103048637223252</v>
      </c>
      <c r="E65" s="2"/>
      <c r="F65" s="2"/>
      <c r="G65" s="2"/>
    </row>
    <row r="66" spans="1:7" x14ac:dyDescent="0.25">
      <c r="A66" s="5">
        <v>870</v>
      </c>
      <c r="B66" s="30">
        <f t="shared" si="17"/>
        <v>1.5355603206359585</v>
      </c>
      <c r="C66" s="30">
        <f t="shared" si="17"/>
        <v>1.5984646597307688</v>
      </c>
      <c r="D66" s="30">
        <f t="shared" si="17"/>
        <v>1.4102235428868579</v>
      </c>
      <c r="E66" s="2"/>
      <c r="F66" s="2"/>
      <c r="G66" s="2"/>
    </row>
    <row r="67" spans="1:7" x14ac:dyDescent="0.25">
      <c r="A67" s="5">
        <v>880</v>
      </c>
      <c r="B67" s="30">
        <f t="shared" si="17"/>
        <v>1.5353993434849456</v>
      </c>
      <c r="C67" s="30">
        <f t="shared" si="17"/>
        <v>1.598298124507094</v>
      </c>
      <c r="D67" s="30">
        <f t="shared" si="17"/>
        <v>1.4101452391298499</v>
      </c>
      <c r="E67" s="2"/>
      <c r="F67" s="2"/>
      <c r="G67" s="2"/>
    </row>
    <row r="68" spans="1:7" x14ac:dyDescent="0.25">
      <c r="A68" s="5">
        <v>890</v>
      </c>
      <c r="B68" s="30">
        <f t="shared" si="17"/>
        <v>1.5352438997566702</v>
      </c>
      <c r="C68" s="30">
        <f t="shared" si="17"/>
        <v>1.5981376991005005</v>
      </c>
      <c r="D68" s="30">
        <f t="shared" si="17"/>
        <v>1.4100698001562784</v>
      </c>
      <c r="E68" s="2"/>
      <c r="F68" s="2"/>
      <c r="G68" s="2"/>
    </row>
    <row r="69" spans="1:7" x14ac:dyDescent="0.25">
      <c r="A69" s="5">
        <v>900</v>
      </c>
      <c r="B69" s="30">
        <f t="shared" si="17"/>
        <v>1.5350937372087969</v>
      </c>
      <c r="C69" s="30">
        <f t="shared" si="17"/>
        <v>1.597983080967859</v>
      </c>
      <c r="D69" s="30">
        <f t="shared" si="17"/>
        <v>1.4099970835092033</v>
      </c>
      <c r="E69" s="2"/>
      <c r="F69" s="2"/>
      <c r="G69" s="2"/>
    </row>
    <row r="70" spans="1:7" x14ac:dyDescent="0.25">
      <c r="A70" s="5">
        <v>910</v>
      </c>
      <c r="B70" s="30">
        <f t="shared" si="17"/>
        <v>1.5349486178925473</v>
      </c>
      <c r="C70" s="30">
        <f t="shared" si="17"/>
        <v>1.5978339865139315</v>
      </c>
      <c r="D70" s="30">
        <f t="shared" si="17"/>
        <v>1.4099269557876</v>
      </c>
      <c r="E70" s="2"/>
      <c r="F70" s="2"/>
      <c r="G70" s="2"/>
    </row>
    <row r="71" spans="1:7" x14ac:dyDescent="0.25">
      <c r="A71" s="5">
        <v>920</v>
      </c>
      <c r="B71" s="30">
        <f t="shared" si="17"/>
        <v>1.5348083171862998</v>
      </c>
      <c r="C71" s="30">
        <f t="shared" si="17"/>
        <v>1.5976901496519864</v>
      </c>
      <c r="D71" s="30">
        <f t="shared" si="17"/>
        <v>1.4098592919385751</v>
      </c>
      <c r="E71" s="2"/>
      <c r="F71" s="2"/>
      <c r="G71" s="2"/>
    </row>
    <row r="72" spans="1:7" x14ac:dyDescent="0.25">
      <c r="A72" s="5">
        <v>935</v>
      </c>
      <c r="B72" s="30">
        <f t="shared" si="17"/>
        <v>1.5346064400629225</v>
      </c>
      <c r="C72" s="30">
        <f t="shared" si="17"/>
        <v>1.5974837098449488</v>
      </c>
      <c r="D72" s="30">
        <f t="shared" si="17"/>
        <v>1.4097621611935118</v>
      </c>
      <c r="E72" s="2"/>
      <c r="F72" s="2"/>
      <c r="G72" s="2"/>
    </row>
    <row r="73" spans="1:7" x14ac:dyDescent="0.25">
      <c r="A73" s="5">
        <v>945</v>
      </c>
      <c r="B73" s="30">
        <f t="shared" si="17"/>
        <v>1.534477282770585</v>
      </c>
      <c r="C73" s="30">
        <f t="shared" si="17"/>
        <v>1.5973519562165592</v>
      </c>
      <c r="D73" s="30">
        <f t="shared" si="17"/>
        <v>1.4097001590720559</v>
      </c>
      <c r="E73" s="2"/>
      <c r="F73" s="2"/>
      <c r="G73" s="2"/>
    </row>
    <row r="74" spans="1:7" x14ac:dyDescent="0.25">
      <c r="A74" s="5">
        <v>955</v>
      </c>
      <c r="B74" s="30">
        <f t="shared" si="17"/>
        <v>1.5343522506121783</v>
      </c>
      <c r="C74" s="30">
        <f t="shared" si="17"/>
        <v>1.5972246488444002</v>
      </c>
      <c r="D74" s="30">
        <f t="shared" si="17"/>
        <v>1.4096402401300163</v>
      </c>
      <c r="E74" s="2"/>
      <c r="F74" s="2"/>
      <c r="G74" s="2"/>
    </row>
    <row r="75" spans="1:7" x14ac:dyDescent="0.25">
      <c r="A75" s="5">
        <v>965</v>
      </c>
      <c r="B75" s="30">
        <f t="shared" si="17"/>
        <v>1.5342311688602444</v>
      </c>
      <c r="C75" s="30">
        <f t="shared" si="17"/>
        <v>1.5971015857761097</v>
      </c>
      <c r="D75" s="30">
        <f t="shared" si="17"/>
        <v>1.4095823097358824</v>
      </c>
      <c r="E75" s="2"/>
      <c r="F75" s="2"/>
      <c r="G75" s="2"/>
    </row>
    <row r="76" spans="1:7" x14ac:dyDescent="0.25">
      <c r="A76" s="5">
        <v>975</v>
      </c>
      <c r="B76" s="30">
        <f t="shared" si="17"/>
        <v>1.5341138719877934</v>
      </c>
      <c r="C76" s="30">
        <f t="shared" si="17"/>
        <v>1.5969825766310362</v>
      </c>
      <c r="D76" s="30">
        <f t="shared" si="17"/>
        <v>1.4095262787215339</v>
      </c>
      <c r="E76" s="2"/>
      <c r="F76" s="2"/>
      <c r="G76" s="2"/>
    </row>
    <row r="77" spans="1:7" x14ac:dyDescent="0.25">
      <c r="A77" s="5">
        <v>985</v>
      </c>
      <c r="B77" s="30">
        <f t="shared" si="17"/>
        <v>1.5340002030902078</v>
      </c>
      <c r="C77" s="30">
        <f t="shared" si="17"/>
        <v>1.5968674417977462</v>
      </c>
      <c r="D77" s="30">
        <f t="shared" si="17"/>
        <v>1.4094720629966653</v>
      </c>
      <c r="E77" s="2"/>
      <c r="F77" s="2"/>
      <c r="G77" s="2"/>
    </row>
    <row r="78" spans="1:7" x14ac:dyDescent="0.25">
      <c r="A78" s="5">
        <v>995</v>
      </c>
      <c r="B78" s="30">
        <f t="shared" si="17"/>
        <v>1.5338900133492805</v>
      </c>
      <c r="C78" s="30">
        <f t="shared" si="17"/>
        <v>1.5967560116969512</v>
      </c>
      <c r="D78" s="30">
        <f t="shared" si="17"/>
        <v>1.4094195831955718</v>
      </c>
      <c r="E78" s="2"/>
      <c r="F78" s="2"/>
      <c r="G78" s="2"/>
    </row>
    <row r="79" spans="1:7" x14ac:dyDescent="0.25">
      <c r="A79" s="5">
        <v>1005</v>
      </c>
      <c r="B79" s="30">
        <f t="shared" si="17"/>
        <v>1.5337831615358997</v>
      </c>
      <c r="C79" s="30">
        <f t="shared" si="17"/>
        <v>1.596648126103722</v>
      </c>
      <c r="D79" s="30">
        <f t="shared" si="17"/>
        <v>1.4093687643531401</v>
      </c>
      <c r="E79" s="2"/>
      <c r="F79" s="2"/>
      <c r="G79" s="2"/>
    </row>
    <row r="80" spans="1:7" x14ac:dyDescent="0.25">
      <c r="A80" s="5">
        <v>1015</v>
      </c>
      <c r="B80" s="30">
        <f t="shared" si="17"/>
        <v>1.5336795135482097</v>
      </c>
      <c r="C80" s="30">
        <f t="shared" si="17"/>
        <v>1.5965436335235044</v>
      </c>
      <c r="D80" s="30">
        <f t="shared" si="17"/>
        <v>1.4093195356072279</v>
      </c>
      <c r="E80" s="2"/>
      <c r="F80" s="2"/>
      <c r="G80" s="2"/>
    </row>
    <row r="81" spans="1:7" x14ac:dyDescent="0.25">
      <c r="A81" s="5">
        <v>1025</v>
      </c>
      <c r="B81" s="30">
        <f t="shared" si="17"/>
        <v>1.5335789419823809</v>
      </c>
      <c r="C81" s="30">
        <f t="shared" si="17"/>
        <v>1.5964423906170313</v>
      </c>
      <c r="D81" s="30">
        <f t="shared" si="17"/>
        <v>1.4092718299249363</v>
      </c>
      <c r="E81" s="2"/>
      <c r="F81" s="2"/>
      <c r="G81" s="2"/>
    </row>
    <row r="82" spans="1:7" x14ac:dyDescent="0.25">
      <c r="A82" s="5">
        <v>1035</v>
      </c>
      <c r="B82" s="30">
        <f t="shared" si="17"/>
        <v>1.5334813257333624</v>
      </c>
      <c r="C82" s="30">
        <f t="shared" si="17"/>
        <v>1.5963442616697223</v>
      </c>
      <c r="D82" s="30">
        <f t="shared" si="17"/>
        <v>1.4092255838505456</v>
      </c>
      <c r="E82" s="2"/>
      <c r="F82" s="2"/>
      <c r="G82" s="2"/>
    </row>
    <row r="83" spans="1:7" x14ac:dyDescent="0.25">
      <c r="A83" s="5">
        <v>1045</v>
      </c>
      <c r="B83" s="30">
        <f t="shared" si="17"/>
        <v>1.5333865496232453</v>
      </c>
      <c r="C83" s="30">
        <f t="shared" si="17"/>
        <v>1.5962491181016201</v>
      </c>
      <c r="D83" s="30">
        <f t="shared" si="17"/>
        <v>1.4091807372731204</v>
      </c>
      <c r="E83" s="2"/>
      <c r="F83" s="2"/>
      <c r="G83" s="2"/>
    </row>
    <row r="84" spans="1:7" x14ac:dyDescent="0.25">
      <c r="A84" s="5">
        <v>1050</v>
      </c>
      <c r="B84" s="30">
        <f t="shared" si="17"/>
        <v>1.5333401921621945</v>
      </c>
      <c r="C84" s="30">
        <f t="shared" si="17"/>
        <v>1.5962026274922001</v>
      </c>
      <c r="D84" s="30">
        <f t="shared" si="17"/>
        <v>1.4091588208725625</v>
      </c>
      <c r="E84" s="2"/>
      <c r="F84" s="2"/>
      <c r="G84" s="2"/>
    </row>
    <row r="85" spans="1:7" x14ac:dyDescent="0.25">
      <c r="A85" s="5">
        <v>1100</v>
      </c>
      <c r="B85" s="30">
        <f t="shared" si="17"/>
        <v>1.5329114049270176</v>
      </c>
      <c r="C85" s="30">
        <f t="shared" si="17"/>
        <v>1.5957740463552228</v>
      </c>
      <c r="D85" s="30">
        <f t="shared" si="17"/>
        <v>1.4089566919296563</v>
      </c>
      <c r="E85" s="2"/>
      <c r="F85" s="2"/>
      <c r="G85" s="2"/>
    </row>
    <row r="86" spans="1:7" x14ac:dyDescent="0.25">
      <c r="A86" s="5">
        <v>1200</v>
      </c>
      <c r="B86" s="30">
        <f t="shared" si="17"/>
        <v>1.5322112406208099</v>
      </c>
      <c r="C86" s="30">
        <f t="shared" si="17"/>
        <v>1.5950796943128422</v>
      </c>
      <c r="D86" s="30">
        <f t="shared" si="17"/>
        <v>1.4086288422316675</v>
      </c>
      <c r="E86" s="2"/>
      <c r="F86" s="2"/>
      <c r="G86" s="2"/>
    </row>
    <row r="87" spans="1:7" x14ac:dyDescent="0.25">
      <c r="A87" s="5">
        <v>1300</v>
      </c>
      <c r="B87" s="30">
        <f t="shared" si="17"/>
        <v>1.5316682487152768</v>
      </c>
      <c r="C87" s="30">
        <f t="shared" si="17"/>
        <v>1.5945457648948544</v>
      </c>
      <c r="D87" s="30">
        <f t="shared" si="17"/>
        <v>1.4083763801395681</v>
      </c>
      <c r="E87" s="2"/>
      <c r="F87" s="2"/>
      <c r="G87" s="2"/>
    </row>
    <row r="88" spans="1:7" x14ac:dyDescent="0.25">
      <c r="A88" s="5">
        <v>1350</v>
      </c>
      <c r="B88" s="30">
        <f t="shared" si="17"/>
        <v>1.5314413542427012</v>
      </c>
      <c r="C88" s="30">
        <f t="shared" si="17"/>
        <v>1.5943238091403569</v>
      </c>
      <c r="D88" s="30">
        <f t="shared" si="17"/>
        <v>1.4082713302809848</v>
      </c>
      <c r="E88" s="2"/>
      <c r="F88" s="2"/>
      <c r="G88" s="2"/>
    </row>
    <row r="89" spans="1:7" x14ac:dyDescent="0.25">
      <c r="A89" s="5">
        <v>1400</v>
      </c>
      <c r="B89" s="30">
        <f t="shared" si="17"/>
        <v>1.5312385783479141</v>
      </c>
      <c r="C89" s="30">
        <f t="shared" si="17"/>
        <v>1.5941260128364989</v>
      </c>
      <c r="D89" s="30">
        <f t="shared" si="17"/>
        <v>1.4081776621736948</v>
      </c>
      <c r="E89" s="2"/>
      <c r="F89" s="2"/>
      <c r="G89" s="2"/>
    </row>
    <row r="90" spans="1:7" x14ac:dyDescent="0.25">
      <c r="A90" s="5">
        <v>1500</v>
      </c>
      <c r="B90" s="30">
        <f t="shared" si="17"/>
        <v>1.5308926979613768</v>
      </c>
      <c r="C90" s="30">
        <f t="shared" si="17"/>
        <v>1.5937898439600933</v>
      </c>
      <c r="D90" s="30">
        <f t="shared" si="17"/>
        <v>1.4080183477829789</v>
      </c>
      <c r="E90" s="2"/>
      <c r="F90" s="2"/>
      <c r="G90" s="2"/>
    </row>
    <row r="91" spans="1:7" x14ac:dyDescent="0.25">
      <c r="A91" s="5">
        <v>1550</v>
      </c>
      <c r="B91" s="30">
        <f t="shared" si="17"/>
        <v>1.5307445190464251</v>
      </c>
      <c r="C91" s="30">
        <f t="shared" si="17"/>
        <v>1.593646290257265</v>
      </c>
      <c r="D91" s="30">
        <f t="shared" si="17"/>
        <v>1.407950268793013</v>
      </c>
      <c r="E91" s="2"/>
      <c r="F91" s="2"/>
      <c r="G91" s="2"/>
    </row>
    <row r="92" spans="1:7" x14ac:dyDescent="0.25">
      <c r="A92" s="5">
        <v>1650</v>
      </c>
      <c r="B92" s="30">
        <f t="shared" si="17"/>
        <v>1.5304878426315816</v>
      </c>
      <c r="C92" s="30">
        <f t="shared" si="17"/>
        <v>1.5933982776314999</v>
      </c>
      <c r="D92" s="30">
        <f t="shared" si="17"/>
        <v>1.4078325821565787</v>
      </c>
      <c r="E92" s="2"/>
      <c r="F92" s="2"/>
      <c r="G92" s="2"/>
    </row>
    <row r="93" spans="1:7" x14ac:dyDescent="0.25">
      <c r="A93" s="5">
        <v>1800</v>
      </c>
      <c r="B93" s="30">
        <f t="shared" si="17"/>
        <v>1.5301805340512753</v>
      </c>
      <c r="C93" s="30">
        <f t="shared" si="17"/>
        <v>1.5931024173244692</v>
      </c>
      <c r="D93" s="30">
        <f t="shared" si="17"/>
        <v>1.4076920728548286</v>
      </c>
      <c r="E93" s="2"/>
      <c r="F93" s="2"/>
      <c r="G93" s="2"/>
    </row>
    <row r="94" spans="1:7" x14ac:dyDescent="0.25">
      <c r="A94" s="5">
        <v>2000</v>
      </c>
      <c r="B94" s="30">
        <f t="shared" si="17"/>
        <v>1.5298738901082232</v>
      </c>
      <c r="C94" s="30">
        <f t="shared" si="17"/>
        <v>1.5928083494808181</v>
      </c>
      <c r="D94" s="30">
        <f t="shared" si="17"/>
        <v>1.407552282728747</v>
      </c>
      <c r="E94" s="2"/>
      <c r="F94" s="2"/>
      <c r="G94" s="2"/>
    </row>
    <row r="95" spans="1:7" x14ac:dyDescent="0.25">
      <c r="A95" s="5">
        <v>2250</v>
      </c>
      <c r="B95" s="30">
        <f t="shared" si="17"/>
        <v>1.5295999731648453</v>
      </c>
      <c r="C95" s="30">
        <f t="shared" si="17"/>
        <v>1.5925466267565485</v>
      </c>
      <c r="D95" s="30">
        <f t="shared" si="17"/>
        <v>1.4074277535947979</v>
      </c>
      <c r="E95" s="2"/>
      <c r="F95" s="2"/>
      <c r="G95" s="2"/>
    </row>
    <row r="96" spans="1:7" x14ac:dyDescent="0.25">
      <c r="A96" s="5">
        <v>2500</v>
      </c>
      <c r="B96" s="30">
        <f t="shared" si="17"/>
        <v>1.5294043012785512</v>
      </c>
      <c r="C96" s="30">
        <f t="shared" si="17"/>
        <v>1.5923602140545126</v>
      </c>
      <c r="D96" s="30">
        <f t="shared" si="17"/>
        <v>1.4073389894679871</v>
      </c>
      <c r="E96" s="2"/>
      <c r="F96" s="2"/>
      <c r="G96" s="2"/>
    </row>
    <row r="97" spans="1:7" x14ac:dyDescent="0.25">
      <c r="A97" s="5"/>
      <c r="B97" s="30"/>
      <c r="C97" s="30"/>
      <c r="D97" s="30"/>
      <c r="E97" s="2"/>
      <c r="F97" s="2"/>
      <c r="G97" s="2"/>
    </row>
    <row r="98" spans="1:7" ht="18" x14ac:dyDescent="0.35">
      <c r="A98" s="3" t="s">
        <v>17</v>
      </c>
      <c r="B98">
        <f t="shared" ref="B98:D98" si="18">(B36-1)/(B25-B44)</f>
        <v>49.732133065253109</v>
      </c>
      <c r="C98">
        <f t="shared" si="18"/>
        <v>43.601319374731055</v>
      </c>
      <c r="D98">
        <f t="shared" si="18"/>
        <v>59.312598312598091</v>
      </c>
      <c r="E98">
        <f>(E36-1)/(E25-E44)</f>
        <v>34.050956541882918</v>
      </c>
      <c r="G98" s="2"/>
    </row>
    <row r="99" spans="1:7" ht="18" x14ac:dyDescent="0.35">
      <c r="A99" s="3" t="s">
        <v>30</v>
      </c>
      <c r="B99">
        <f t="shared" ref="B99:D99" si="19">(B36-B25)/(B44-B25)</f>
        <v>0.71440321696218057</v>
      </c>
      <c r="C99">
        <f t="shared" si="19"/>
        <v>0.7373440413021678</v>
      </c>
      <c r="D99">
        <f t="shared" si="19"/>
        <v>0.74974974974973063</v>
      </c>
      <c r="E99">
        <f t="shared" ref="E99" si="20">(E36-E25)/(E44-E25)</f>
        <v>0.71500135832889433</v>
      </c>
      <c r="G99" s="2"/>
    </row>
    <row r="100" spans="1:7" x14ac:dyDescent="0.25">
      <c r="A100" s="3" t="s">
        <v>31</v>
      </c>
      <c r="B100" s="30">
        <f t="shared" ref="B100:D100" si="21">+B25-B44</f>
        <v>1.0942000000000007E-2</v>
      </c>
      <c r="C100" s="30">
        <f t="shared" si="21"/>
        <v>1.3946000000000014E-2</v>
      </c>
      <c r="D100" s="30">
        <f t="shared" si="21"/>
        <v>6.993000000000027E-3</v>
      </c>
      <c r="E100" s="30">
        <f t="shared" ref="E100" si="22">+E25-E44</f>
        <v>1.3796364000000061E-2</v>
      </c>
      <c r="F100" s="30"/>
      <c r="G100" s="2"/>
    </row>
    <row r="101" spans="1:7" x14ac:dyDescent="0.25">
      <c r="A101" s="3"/>
      <c r="G101" s="2"/>
    </row>
    <row r="102" spans="1:7" x14ac:dyDescent="0.25">
      <c r="G102" s="2"/>
    </row>
    <row r="103" spans="1:7" x14ac:dyDescent="0.25">
      <c r="C103" s="2"/>
    </row>
    <row r="104" spans="1:7" x14ac:dyDescent="0.25">
      <c r="C104" s="2"/>
    </row>
    <row r="105" spans="1:7" x14ac:dyDescent="0.25">
      <c r="C105" s="2"/>
    </row>
    <row r="106" spans="1:7" x14ac:dyDescent="0.25">
      <c r="C106" s="2"/>
    </row>
    <row r="107" spans="1:7" x14ac:dyDescent="0.25">
      <c r="C107" s="2"/>
    </row>
    <row r="108" spans="1:7" x14ac:dyDescent="0.25">
      <c r="C108" s="2"/>
    </row>
    <row r="109" spans="1:7" x14ac:dyDescent="0.25">
      <c r="C109" s="2"/>
    </row>
    <row r="110" spans="1:7" x14ac:dyDescent="0.25">
      <c r="C110" s="2"/>
    </row>
    <row r="111" spans="1:7" x14ac:dyDescent="0.25">
      <c r="C11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V87"/>
  <sheetViews>
    <sheetView workbookViewId="0">
      <selection activeCell="D6" sqref="D6"/>
    </sheetView>
  </sheetViews>
  <sheetFormatPr defaultRowHeight="15" x14ac:dyDescent="0.25"/>
  <cols>
    <col min="1" max="1" width="2.7109375" customWidth="1"/>
    <col min="2" max="2" width="11.85546875" bestFit="1" customWidth="1"/>
    <col min="3" max="3" width="15.42578125" customWidth="1"/>
    <col min="4" max="4" width="15.28515625" customWidth="1"/>
    <col min="5" max="5" width="11.85546875" bestFit="1" customWidth="1"/>
    <col min="8" max="8" width="26.85546875" bestFit="1" customWidth="1"/>
    <col min="9" max="9" width="11.7109375" customWidth="1"/>
    <col min="10" max="10" width="12.42578125" bestFit="1" customWidth="1"/>
    <col min="11" max="11" width="15.85546875" bestFit="1" customWidth="1"/>
    <col min="12" max="12" width="14.28515625" customWidth="1"/>
    <col min="13" max="13" width="11.28515625" bestFit="1" customWidth="1"/>
    <col min="14" max="17" width="10.28515625" customWidth="1"/>
    <col min="18" max="18" width="9.42578125" bestFit="1" customWidth="1"/>
    <col min="19" max="19" width="18" customWidth="1"/>
  </cols>
  <sheetData>
    <row r="1" spans="1:22" x14ac:dyDescent="0.25">
      <c r="A1" s="8" t="s">
        <v>32</v>
      </c>
      <c r="D1" s="1" t="s">
        <v>33</v>
      </c>
      <c r="E1" t="s">
        <v>34</v>
      </c>
      <c r="F1" s="1" t="s">
        <v>35</v>
      </c>
      <c r="G1" t="s">
        <v>36</v>
      </c>
    </row>
    <row r="2" spans="1:22" x14ac:dyDescent="0.25">
      <c r="A2" s="8"/>
      <c r="C2" s="7" t="s">
        <v>3</v>
      </c>
      <c r="D2" s="7" t="s">
        <v>5</v>
      </c>
      <c r="F2" s="1"/>
    </row>
    <row r="3" spans="1:22" x14ac:dyDescent="0.25">
      <c r="A3" s="1"/>
      <c r="C3" s="9" t="s">
        <v>37</v>
      </c>
      <c r="D3" s="9" t="s">
        <v>38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1:22" x14ac:dyDescent="0.25">
      <c r="B4" t="s">
        <v>39</v>
      </c>
      <c r="C4" s="6" t="str">
        <f>Summary!B3</f>
        <v>VZBXX070</v>
      </c>
      <c r="D4" s="6" t="str">
        <f>Summary!D3</f>
        <v>VYXXX000</v>
      </c>
      <c r="G4" s="13"/>
      <c r="N4" s="27" t="s">
        <v>42</v>
      </c>
      <c r="U4" s="14"/>
    </row>
    <row r="5" spans="1:22" s="7" customFormat="1" ht="18" x14ac:dyDescent="0.35">
      <c r="B5" s="7" t="s">
        <v>28</v>
      </c>
      <c r="C5" s="7" t="s">
        <v>29</v>
      </c>
      <c r="D5" s="7" t="s">
        <v>29</v>
      </c>
      <c r="E5" s="7" t="s">
        <v>43</v>
      </c>
      <c r="G5" s="15"/>
      <c r="I5" s="7" t="s">
        <v>2</v>
      </c>
      <c r="J5" s="7" t="s">
        <v>10</v>
      </c>
      <c r="K5" s="7" t="s">
        <v>44</v>
      </c>
      <c r="L5" s="7" t="str">
        <f>+B87</f>
        <v>Vd</v>
      </c>
      <c r="M5" s="7" t="s">
        <v>19</v>
      </c>
      <c r="N5" s="7" t="s">
        <v>45</v>
      </c>
      <c r="O5" s="7" t="s">
        <v>46</v>
      </c>
      <c r="P5" s="7" t="s">
        <v>47</v>
      </c>
      <c r="Q5" s="7" t="s">
        <v>48</v>
      </c>
      <c r="R5" s="7" t="s">
        <v>49</v>
      </c>
      <c r="S5" s="7" t="s">
        <v>50</v>
      </c>
      <c r="T5" s="7" t="s">
        <v>27</v>
      </c>
      <c r="U5" s="16"/>
    </row>
    <row r="6" spans="1:22" x14ac:dyDescent="0.25">
      <c r="B6">
        <v>440</v>
      </c>
      <c r="C6" s="2">
        <f>Summary!B20</f>
        <v>1.5575888425335891</v>
      </c>
      <c r="D6" s="2">
        <f>Summary!D20</f>
        <v>1.4253461752264731</v>
      </c>
      <c r="E6" s="2">
        <f t="shared" ref="E6:E69" si="0">C6-D6</f>
        <v>0.13224266730711598</v>
      </c>
      <c r="G6" s="13"/>
      <c r="H6" s="1" t="s">
        <v>51</v>
      </c>
      <c r="I6" s="7" t="s">
        <v>3</v>
      </c>
      <c r="J6" s="5" t="str">
        <f>+C4</f>
        <v>VZBXX070</v>
      </c>
      <c r="K6" s="17">
        <f>+C22</f>
        <v>1.5441689999999999</v>
      </c>
      <c r="L6" s="17">
        <f>+C87</f>
        <v>49.732133065253109</v>
      </c>
      <c r="M6">
        <f>+C84</f>
        <v>0.71440321696218057</v>
      </c>
      <c r="N6">
        <f>Summary!B10</f>
        <v>0.628054</v>
      </c>
      <c r="O6">
        <f>Summary!B11</f>
        <v>1.9605000000000001E-2</v>
      </c>
      <c r="P6">
        <f>Summary!B12</f>
        <v>0.70848</v>
      </c>
      <c r="Q6">
        <f>Summary!B13</f>
        <v>5.0000000000000001E-3</v>
      </c>
      <c r="R6" s="6">
        <v>150</v>
      </c>
      <c r="S6">
        <f>Summary!B15</f>
        <v>-7.8</v>
      </c>
      <c r="T6" s="2">
        <f>Summary!B16</f>
        <v>1.323</v>
      </c>
      <c r="U6" s="14"/>
    </row>
    <row r="7" spans="1:22" x14ac:dyDescent="0.25">
      <c r="B7">
        <v>450</v>
      </c>
      <c r="C7" s="2">
        <f>Summary!B21</f>
        <v>1.5562110962495561</v>
      </c>
      <c r="D7" s="2">
        <f>Summary!D21</f>
        <v>1.4238323145381568</v>
      </c>
      <c r="E7" s="2">
        <f t="shared" si="0"/>
        <v>0.13237878171139927</v>
      </c>
      <c r="G7" s="13"/>
      <c r="H7" s="1" t="s">
        <v>52</v>
      </c>
      <c r="I7" s="7" t="s">
        <v>5</v>
      </c>
      <c r="J7" s="5" t="str">
        <f>+D4</f>
        <v>VYXXX000</v>
      </c>
      <c r="K7" s="2">
        <f>+D22</f>
        <v>1.4147730000000001</v>
      </c>
      <c r="L7" s="2">
        <f>+D87</f>
        <v>59.312598312598091</v>
      </c>
      <c r="M7">
        <f>+D84</f>
        <v>0.74974974974973063</v>
      </c>
      <c r="N7">
        <f>Summary!D10</f>
        <v>1.3568999999999999E-2</v>
      </c>
      <c r="O7">
        <f>Summary!D11</f>
        <v>0.127968</v>
      </c>
      <c r="P7">
        <f>Summary!D12</f>
        <v>0.96597699999999997</v>
      </c>
      <c r="Q7">
        <f>Summary!D13</f>
        <v>5.0000000000000001E-3</v>
      </c>
      <c r="R7" s="6">
        <v>150</v>
      </c>
      <c r="S7">
        <f>Summary!D15</f>
        <v>-10.1</v>
      </c>
      <c r="T7" s="2">
        <f>Summary!D16</f>
        <v>1.48064</v>
      </c>
      <c r="U7" s="14"/>
    </row>
    <row r="8" spans="1:22" x14ac:dyDescent="0.25">
      <c r="B8">
        <v>460</v>
      </c>
      <c r="C8" s="2">
        <f>Summary!B22</f>
        <v>1.5549315250817115</v>
      </c>
      <c r="D8" s="2">
        <f>Summary!D22</f>
        <v>1.4225632898984839</v>
      </c>
      <c r="E8" s="2">
        <f t="shared" si="0"/>
        <v>0.1323682351832276</v>
      </c>
      <c r="G8" s="13"/>
      <c r="H8" s="1"/>
      <c r="I8" s="1"/>
      <c r="K8" s="18" t="s">
        <v>53</v>
      </c>
      <c r="L8" s="18" t="s">
        <v>54</v>
      </c>
      <c r="M8" s="18" t="s">
        <v>55</v>
      </c>
      <c r="U8" s="14"/>
    </row>
    <row r="9" spans="1:22" x14ac:dyDescent="0.25">
      <c r="B9">
        <v>470</v>
      </c>
      <c r="C9" s="2">
        <f>Summary!B23</f>
        <v>1.5537408151531458</v>
      </c>
      <c r="D9" s="2">
        <f>Summary!D23</f>
        <v>1.4214786461571249</v>
      </c>
      <c r="E9" s="2">
        <f t="shared" si="0"/>
        <v>0.13226216899602083</v>
      </c>
      <c r="G9" s="13"/>
      <c r="H9" s="1" t="s">
        <v>56</v>
      </c>
      <c r="I9" s="1"/>
      <c r="J9" t="s">
        <v>57</v>
      </c>
      <c r="K9" s="17">
        <f>+E22</f>
        <v>0.12939599999999984</v>
      </c>
      <c r="L9">
        <f>+C86</f>
        <v>32.766776399088499</v>
      </c>
      <c r="M9">
        <f>+C85</f>
        <v>3.5346532787550067E-2</v>
      </c>
      <c r="U9" s="14"/>
    </row>
    <row r="10" spans="1:22" x14ac:dyDescent="0.25">
      <c r="B10">
        <v>480</v>
      </c>
      <c r="C10" s="2">
        <f>Summary!B24</f>
        <v>1.5526307530947783</v>
      </c>
      <c r="D10" s="2">
        <f>Summary!D24</f>
        <v>1.4205371425984972</v>
      </c>
      <c r="E10" s="2">
        <f t="shared" si="0"/>
        <v>0.1320936104962811</v>
      </c>
      <c r="G10" s="13"/>
      <c r="U10" s="14"/>
    </row>
    <row r="11" spans="1:22" s="23" customFormat="1" x14ac:dyDescent="0.25">
      <c r="B11" s="41">
        <v>486.13</v>
      </c>
      <c r="C11" s="40">
        <f>Summary!B4</f>
        <v>1.5519860000000001</v>
      </c>
      <c r="D11" s="40">
        <f>Summary!D4</f>
        <v>1.4200159999999999</v>
      </c>
      <c r="E11" s="40">
        <f t="shared" ref="E11:E30" si="1">C11-D11</f>
        <v>0.13197000000000014</v>
      </c>
      <c r="G11" s="13"/>
      <c r="H11"/>
      <c r="I11"/>
      <c r="J11"/>
      <c r="K11"/>
      <c r="L11"/>
      <c r="M11"/>
      <c r="U11" s="26"/>
      <c r="V11"/>
    </row>
    <row r="12" spans="1:22" x14ac:dyDescent="0.25">
      <c r="B12">
        <v>490</v>
      </c>
      <c r="C12" s="2">
        <f>Summary!B26</f>
        <v>1.5515940709075469</v>
      </c>
      <c r="D12" s="2">
        <f>Summary!D26</f>
        <v>1.419709569312599</v>
      </c>
      <c r="E12" s="2">
        <f t="shared" si="0"/>
        <v>0.13188450159494791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1:22" x14ac:dyDescent="0.25">
      <c r="B13">
        <v>500</v>
      </c>
      <c r="C13" s="2">
        <f>Summary!B27</f>
        <v>1.550624316139346</v>
      </c>
      <c r="D13" s="2">
        <f>Summary!D27</f>
        <v>1.4189745779636431</v>
      </c>
      <c r="E13" s="2">
        <f t="shared" si="0"/>
        <v>0.13164973817570291</v>
      </c>
    </row>
    <row r="14" spans="1:22" x14ac:dyDescent="0.25">
      <c r="B14">
        <v>510</v>
      </c>
      <c r="C14" s="2">
        <f>Summary!B28</f>
        <v>1.5497157427015846</v>
      </c>
      <c r="D14" s="2">
        <f>Summary!D28</f>
        <v>1.4183161452956594</v>
      </c>
      <c r="E14" s="2">
        <f t="shared" si="0"/>
        <v>0.13139959740592522</v>
      </c>
      <c r="M14" s="25" t="s">
        <v>58</v>
      </c>
    </row>
    <row r="15" spans="1:22" x14ac:dyDescent="0.25">
      <c r="B15">
        <v>520</v>
      </c>
      <c r="C15" s="2">
        <f>Summary!B29</f>
        <v>1.5488632186105742</v>
      </c>
      <c r="D15" s="2">
        <f>Summary!D29</f>
        <v>1.4177219673950108</v>
      </c>
      <c r="E15" s="2">
        <f t="shared" si="0"/>
        <v>0.13114125121556341</v>
      </c>
    </row>
    <row r="16" spans="1:22" x14ac:dyDescent="0.25">
      <c r="B16">
        <v>530</v>
      </c>
      <c r="C16" s="2">
        <f>Summary!B30</f>
        <v>1.5480621476829102</v>
      </c>
      <c r="D16" s="2">
        <f>Summary!D30</f>
        <v>1.4171824079777853</v>
      </c>
      <c r="E16" s="2">
        <f t="shared" si="0"/>
        <v>0.1308797397051249</v>
      </c>
    </row>
    <row r="17" spans="2:18" x14ac:dyDescent="0.25">
      <c r="B17">
        <v>540</v>
      </c>
      <c r="C17" s="2">
        <f>Summary!B31</f>
        <v>1.5473084027944231</v>
      </c>
      <c r="D17" s="2">
        <f>Summary!D31</f>
        <v>1.4166897889146228</v>
      </c>
      <c r="E17" s="2">
        <f t="shared" si="0"/>
        <v>0.13061861387980023</v>
      </c>
    </row>
    <row r="18" spans="2:18" x14ac:dyDescent="0.25">
      <c r="B18">
        <v>550</v>
      </c>
      <c r="C18" s="2">
        <f>Summary!B32</f>
        <v>1.5465982687682096</v>
      </c>
      <c r="D18" s="2">
        <f>Summary!D32</f>
        <v>1.4162378990853903</v>
      </c>
      <c r="E18" s="2">
        <f t="shared" si="0"/>
        <v>0.13036036968281928</v>
      </c>
    </row>
    <row r="19" spans="2:18" x14ac:dyDescent="0.25">
      <c r="B19">
        <v>560</v>
      </c>
      <c r="C19" s="2">
        <f>Summary!B33</f>
        <v>1.5459283933176611</v>
      </c>
      <c r="D19" s="2">
        <f>Summary!D33</f>
        <v>1.4158216465101687</v>
      </c>
      <c r="E19" s="2">
        <f t="shared" si="0"/>
        <v>0.13010674680749235</v>
      </c>
    </row>
    <row r="20" spans="2:18" x14ac:dyDescent="0.25">
      <c r="B20">
        <v>570</v>
      </c>
      <c r="C20" s="2">
        <f>Summary!B34</f>
        <v>1.5452957447570543</v>
      </c>
      <c r="D20" s="2">
        <f>Summary!D34</f>
        <v>1.4154368068868557</v>
      </c>
      <c r="E20" s="2">
        <f t="shared" si="0"/>
        <v>0.12985893787019864</v>
      </c>
      <c r="L20" s="44"/>
      <c r="M20" s="44"/>
      <c r="N20" s="44"/>
      <c r="O20" s="44"/>
      <c r="P20" s="44"/>
      <c r="Q20" s="44"/>
      <c r="R20" s="44"/>
    </row>
    <row r="21" spans="2:18" x14ac:dyDescent="0.25">
      <c r="B21">
        <v>580</v>
      </c>
      <c r="C21" s="2">
        <f>Summary!B35</f>
        <v>1.5446975754215431</v>
      </c>
      <c r="D21" s="2">
        <f>Summary!D35</f>
        <v>1.4150798384636767</v>
      </c>
      <c r="E21" s="2">
        <f t="shared" si="0"/>
        <v>0.12961773695786638</v>
      </c>
      <c r="L21" s="44"/>
      <c r="M21" s="44"/>
      <c r="N21" s="44">
        <v>1</v>
      </c>
      <c r="O21" s="44">
        <v>0.5</v>
      </c>
      <c r="P21" s="44">
        <v>0.1</v>
      </c>
      <c r="Q21" s="44">
        <v>0</v>
      </c>
      <c r="R21" s="44"/>
    </row>
    <row r="22" spans="2:18" s="22" customFormat="1" x14ac:dyDescent="0.25">
      <c r="B22" s="42">
        <v>587.55999999999995</v>
      </c>
      <c r="C22" s="37">
        <f>Summary!B5</f>
        <v>1.5441689999999999</v>
      </c>
      <c r="D22" s="37">
        <f>Summary!D5</f>
        <v>1.4147730000000001</v>
      </c>
      <c r="E22" s="37">
        <f t="shared" si="1"/>
        <v>0.12939599999999984</v>
      </c>
      <c r="L22" s="45">
        <v>1.5</v>
      </c>
      <c r="M22" s="45">
        <v>1.1000000000000001</v>
      </c>
      <c r="N22" s="45">
        <f>+$L$22*N$21+$M$22*(1-N$21)</f>
        <v>1.5</v>
      </c>
      <c r="O22" s="46">
        <f t="shared" ref="O22:Q22" si="2">+$L$22*O$21+$M$22*(1-O$21)</f>
        <v>1.3</v>
      </c>
      <c r="P22" s="46">
        <f t="shared" si="2"/>
        <v>1.1400000000000001</v>
      </c>
      <c r="Q22" s="45">
        <f t="shared" si="2"/>
        <v>1.1000000000000001</v>
      </c>
      <c r="R22" s="45"/>
    </row>
    <row r="23" spans="2:18" x14ac:dyDescent="0.25">
      <c r="B23">
        <v>590</v>
      </c>
      <c r="C23" s="2">
        <f>Summary!B37</f>
        <v>1.5441313899227762</v>
      </c>
      <c r="D23" s="2">
        <f>Summary!D37</f>
        <v>1.4147477434807307</v>
      </c>
      <c r="E23" s="2">
        <f t="shared" si="0"/>
        <v>0.12938364644204547</v>
      </c>
      <c r="L23" s="45"/>
      <c r="M23" s="45"/>
      <c r="N23" s="45">
        <f>SQRT(+$L$22^2*N$21+$M$22^2*(1-N$21))</f>
        <v>1.5</v>
      </c>
      <c r="O23" s="46">
        <f t="shared" ref="O23:Q23" si="3">SQRT(+$L$22^2*O$21+$M$22^2*(1-O$21))</f>
        <v>1.3152946437965904</v>
      </c>
      <c r="P23" s="46">
        <f t="shared" si="3"/>
        <v>1.1462983904725681</v>
      </c>
      <c r="Q23" s="45">
        <f t="shared" si="3"/>
        <v>1.1000000000000001</v>
      </c>
      <c r="R23" s="44"/>
    </row>
    <row r="24" spans="2:18" x14ac:dyDescent="0.25">
      <c r="B24">
        <v>600</v>
      </c>
      <c r="C24" s="2">
        <f>Summary!B38</f>
        <v>1.5435949175154289</v>
      </c>
      <c r="D24" s="2">
        <f>Summary!D38</f>
        <v>1.4144379629032056</v>
      </c>
      <c r="E24" s="2">
        <f t="shared" si="0"/>
        <v>0.12915695461222332</v>
      </c>
      <c r="L24" s="44"/>
      <c r="M24" s="44"/>
      <c r="N24" s="44"/>
      <c r="O24" s="44"/>
      <c r="P24" s="44"/>
      <c r="Q24" s="44"/>
      <c r="R24" s="44"/>
    </row>
    <row r="25" spans="2:18" x14ac:dyDescent="0.25">
      <c r="B25">
        <v>610</v>
      </c>
      <c r="C25" s="2">
        <f>Summary!B39</f>
        <v>1.5430860879710244</v>
      </c>
      <c r="D25" s="2">
        <f>Summary!D39</f>
        <v>1.4141482953503399</v>
      </c>
      <c r="E25" s="2">
        <f t="shared" si="0"/>
        <v>0.1289377926206845</v>
      </c>
      <c r="L25" s="44"/>
      <c r="M25" s="44"/>
      <c r="N25" s="44"/>
      <c r="O25" s="44"/>
      <c r="P25" s="44"/>
      <c r="Q25" s="44"/>
      <c r="R25" s="44"/>
    </row>
    <row r="26" spans="2:18" x14ac:dyDescent="0.25">
      <c r="B26">
        <v>620</v>
      </c>
      <c r="C26" s="2">
        <f>Summary!B40</f>
        <v>1.5426030104542539</v>
      </c>
      <c r="D26" s="2">
        <f>Summary!D40</f>
        <v>1.4138768338763157</v>
      </c>
      <c r="E26" s="2">
        <f t="shared" si="0"/>
        <v>0.12872617657793817</v>
      </c>
    </row>
    <row r="27" spans="2:18" x14ac:dyDescent="0.25">
      <c r="B27">
        <v>630</v>
      </c>
      <c r="C27" s="2">
        <f>Summary!B41</f>
        <v>1.5421439549780285</v>
      </c>
      <c r="D27" s="2">
        <f>Summary!D41</f>
        <v>1.4136219161057366</v>
      </c>
      <c r="E27" s="2">
        <f t="shared" si="0"/>
        <v>0.12852203887229185</v>
      </c>
      <c r="G27" s="2"/>
    </row>
    <row r="28" spans="2:18" x14ac:dyDescent="0.25">
      <c r="B28">
        <v>640</v>
      </c>
      <c r="C28" s="2">
        <f>Summary!B42</f>
        <v>1.5417073360802129</v>
      </c>
      <c r="D28" s="2">
        <f>Summary!D42</f>
        <v>1.4133820844871643</v>
      </c>
      <c r="E28" s="2">
        <f t="shared" si="0"/>
        <v>0.12832525159304864</v>
      </c>
      <c r="G28" s="2"/>
    </row>
    <row r="29" spans="2:18" x14ac:dyDescent="0.25">
      <c r="B29">
        <v>650</v>
      </c>
      <c r="C29" s="2">
        <f>Summary!B43</f>
        <v>1.5412916984201366</v>
      </c>
      <c r="D29" s="2">
        <f>Summary!D43</f>
        <v>1.4131560543030737</v>
      </c>
      <c r="E29" s="2">
        <f t="shared" si="0"/>
        <v>0.12813564411706291</v>
      </c>
    </row>
    <row r="30" spans="2:18" s="8" customFormat="1" x14ac:dyDescent="0.25">
      <c r="B30" s="43">
        <v>656.27</v>
      </c>
      <c r="C30" s="34">
        <f>Summary!B6</f>
        <v>1.5410440000000001</v>
      </c>
      <c r="D30" s="34">
        <f>Summary!D6</f>
        <v>1.4130229999999999</v>
      </c>
      <c r="E30" s="34">
        <f t="shared" si="1"/>
        <v>0.12802100000000016</v>
      </c>
    </row>
    <row r="31" spans="2:18" x14ac:dyDescent="0.25">
      <c r="B31">
        <v>660</v>
      </c>
      <c r="C31" s="2">
        <f>Summary!B45</f>
        <v>1.5408957040387523</v>
      </c>
      <c r="D31" s="2">
        <f>Summary!D45</f>
        <v>1.4129426876908058</v>
      </c>
      <c r="E31" s="2">
        <f t="shared" si="0"/>
        <v>0.12795301634794654</v>
      </c>
    </row>
    <row r="32" spans="2:18" x14ac:dyDescent="0.25">
      <c r="B32">
        <v>670</v>
      </c>
      <c r="C32" s="2">
        <f>Summary!B46</f>
        <v>1.5405181210644494</v>
      </c>
      <c r="D32" s="2">
        <f>Summary!D46</f>
        <v>1.4127409723691187</v>
      </c>
      <c r="E32" s="2">
        <f t="shared" si="0"/>
        <v>0.12777714869533074</v>
      </c>
    </row>
    <row r="33" spans="2:5" x14ac:dyDescent="0.25">
      <c r="B33">
        <v>680</v>
      </c>
      <c r="C33" s="2">
        <f>Summary!B47</f>
        <v>1.540157813678392</v>
      </c>
      <c r="D33" s="2">
        <f>Summary!D47</f>
        <v>1.4125500040831869</v>
      </c>
      <c r="E33" s="2">
        <f t="shared" si="0"/>
        <v>0.12760780959520512</v>
      </c>
    </row>
    <row r="34" spans="2:5" x14ac:dyDescent="0.25">
      <c r="B34">
        <v>690</v>
      </c>
      <c r="C34" s="2">
        <f>Summary!B48</f>
        <v>1.5398137331800164</v>
      </c>
      <c r="D34" s="2">
        <f>Summary!D48</f>
        <v>1.4123689720138413</v>
      </c>
      <c r="E34" s="2">
        <f t="shared" si="0"/>
        <v>0.12744476116617509</v>
      </c>
    </row>
    <row r="35" spans="2:5" x14ac:dyDescent="0.25">
      <c r="B35">
        <v>700</v>
      </c>
      <c r="C35" s="2">
        <f>Summary!B49</f>
        <v>1.5394849100158161</v>
      </c>
      <c r="D35" s="2">
        <f>Summary!D49</f>
        <v>1.4121971465692311</v>
      </c>
      <c r="E35" s="2">
        <f t="shared" si="0"/>
        <v>0.12728776344658499</v>
      </c>
    </row>
    <row r="36" spans="2:5" x14ac:dyDescent="0.25">
      <c r="B36">
        <v>710</v>
      </c>
      <c r="C36" s="2">
        <f>Summary!B50</f>
        <v>1.539170446653557</v>
      </c>
      <c r="D36" s="2">
        <f>Summary!D50</f>
        <v>1.4120338691060181</v>
      </c>
      <c r="E36" s="2">
        <f t="shared" si="0"/>
        <v>0.12713657754753882</v>
      </c>
    </row>
    <row r="37" spans="2:5" x14ac:dyDescent="0.25">
      <c r="B37">
        <v>720</v>
      </c>
      <c r="C37" s="2">
        <f>Summary!B51</f>
        <v>1.5388695112001669</v>
      </c>
      <c r="D37" s="2">
        <f>Summary!D51</f>
        <v>1.41187854322457</v>
      </c>
      <c r="E37" s="2">
        <f t="shared" si="0"/>
        <v>0.12699096797559695</v>
      </c>
    </row>
    <row r="38" spans="2:5" x14ac:dyDescent="0.25">
      <c r="B38">
        <v>730</v>
      </c>
      <c r="C38" s="2">
        <f>Summary!B52</f>
        <v>1.5385813316752124</v>
      </c>
      <c r="D38" s="2">
        <f>Summary!D52</f>
        <v>1.411730627356812</v>
      </c>
      <c r="E38" s="2">
        <f t="shared" si="0"/>
        <v>0.1268507043184004</v>
      </c>
    </row>
    <row r="39" spans="2:5" x14ac:dyDescent="0.25">
      <c r="B39">
        <v>740</v>
      </c>
      <c r="C39" s="2">
        <f>Summary!B53</f>
        <v>1.5383051908635275</v>
      </c>
      <c r="D39" s="2">
        <f>Summary!D53</f>
        <v>1.4115896284224443</v>
      </c>
      <c r="E39" s="2">
        <f t="shared" si="0"/>
        <v>0.12671556244108317</v>
      </c>
    </row>
    <row r="40" spans="2:5" x14ac:dyDescent="0.25">
      <c r="B40">
        <v>750</v>
      </c>
      <c r="C40" s="2">
        <f>Summary!B54</f>
        <v>1.5380404216805164</v>
      </c>
      <c r="D40" s="2">
        <f>Summary!D54</f>
        <v>1.4114550963734283</v>
      </c>
      <c r="E40" s="2">
        <f t="shared" si="0"/>
        <v>0.1265853253070881</v>
      </c>
    </row>
    <row r="41" spans="2:5" x14ac:dyDescent="0.25">
      <c r="B41">
        <v>760</v>
      </c>
      <c r="C41" s="2">
        <f>Summary!B55</f>
        <v>1.5377864029921653</v>
      </c>
      <c r="D41" s="2">
        <f>Summary!D55</f>
        <v>1.4113266194811713</v>
      </c>
      <c r="E41" s="2">
        <f t="shared" si="0"/>
        <v>0.12645978351099396</v>
      </c>
    </row>
    <row r="42" spans="2:5" x14ac:dyDescent="0.25">
      <c r="B42">
        <v>770</v>
      </c>
      <c r="C42" s="2">
        <f>Summary!B56</f>
        <v>1.5375425558391254</v>
      </c>
      <c r="D42" s="2">
        <f>Summary!D56</f>
        <v>1.4112038202480057</v>
      </c>
      <c r="E42" s="2">
        <f t="shared" si="0"/>
        <v>0.12633873559111963</v>
      </c>
    </row>
    <row r="43" spans="2:5" x14ac:dyDescent="0.25">
      <c r="B43">
        <v>780</v>
      </c>
      <c r="C43" s="2">
        <f>Summary!B57</f>
        <v>1.5373083400205219</v>
      </c>
      <c r="D43" s="2">
        <f>Summary!D57</f>
        <v>1.4110863518460628</v>
      </c>
      <c r="E43" s="2">
        <f t="shared" si="0"/>
        <v>0.12622198817445907</v>
      </c>
    </row>
    <row r="44" spans="2:5" x14ac:dyDescent="0.25">
      <c r="B44">
        <v>790</v>
      </c>
      <c r="C44" s="2">
        <f>Summary!B58</f>
        <v>1.5370832509985872</v>
      </c>
      <c r="D44" s="2">
        <f>Summary!D58</f>
        <v>1.4109738950038073</v>
      </c>
      <c r="E44" s="2">
        <f t="shared" si="0"/>
        <v>0.1261093559947799</v>
      </c>
    </row>
    <row r="45" spans="2:5" x14ac:dyDescent="0.25">
      <c r="B45">
        <v>800</v>
      </c>
      <c r="C45" s="2">
        <f>Summary!B59</f>
        <v>1.5368668170899071</v>
      </c>
      <c r="D45" s="2">
        <f>Summary!D59</f>
        <v>1.4108661552742563</v>
      </c>
      <c r="E45" s="2">
        <f t="shared" si="0"/>
        <v>0.12600066181565084</v>
      </c>
    </row>
    <row r="46" spans="2:5" x14ac:dyDescent="0.25">
      <c r="B46">
        <v>810</v>
      </c>
      <c r="C46" s="2">
        <f>Summary!B60</f>
        <v>1.5366585969131528</v>
      </c>
      <c r="D46" s="2">
        <f>Summary!D60</f>
        <v>1.4107628606300184</v>
      </c>
      <c r="E46" s="2">
        <f t="shared" si="0"/>
        <v>0.12589573628313433</v>
      </c>
    </row>
    <row r="47" spans="2:5" x14ac:dyDescent="0.25">
      <c r="B47">
        <v>820</v>
      </c>
      <c r="C47" s="2">
        <f>Summary!B61</f>
        <v>1.5364581770667043</v>
      </c>
      <c r="D47" s="2">
        <f>Summary!D61</f>
        <v>1.4106637593393037</v>
      </c>
      <c r="E47" s="2">
        <f t="shared" si="0"/>
        <v>0.12579441772740063</v>
      </c>
    </row>
    <row r="48" spans="2:5" x14ac:dyDescent="0.25">
      <c r="B48">
        <v>830</v>
      </c>
      <c r="C48" s="2">
        <f>Summary!B62</f>
        <v>1.5362651700126522</v>
      </c>
      <c r="D48" s="2">
        <f>Summary!D62</f>
        <v>1.4105686180844137</v>
      </c>
      <c r="E48" s="2">
        <f t="shared" si="0"/>
        <v>0.12569655192823848</v>
      </c>
    </row>
    <row r="49" spans="2:5" x14ac:dyDescent="0.25">
      <c r="B49">
        <v>840</v>
      </c>
      <c r="C49" s="2">
        <f>Summary!B63</f>
        <v>1.5360792121463567</v>
      </c>
      <c r="D49" s="2">
        <f>Summary!D63</f>
        <v>1.4104772202902571</v>
      </c>
      <c r="E49" s="2">
        <f t="shared" si="0"/>
        <v>0.12560199185609955</v>
      </c>
    </row>
    <row r="50" spans="2:5" x14ac:dyDescent="0.25">
      <c r="B50">
        <v>850</v>
      </c>
      <c r="C50" s="2">
        <f>Summary!B64</f>
        <v>1.535899962033082</v>
      </c>
      <c r="D50" s="2">
        <f>Summary!D64</f>
        <v>1.4103893646354049</v>
      </c>
      <c r="E50" s="2">
        <f t="shared" si="0"/>
        <v>0.12551059739767711</v>
      </c>
    </row>
    <row r="51" spans="2:5" x14ac:dyDescent="0.25">
      <c r="B51">
        <v>860</v>
      </c>
      <c r="C51" s="2">
        <f>Summary!B65</f>
        <v>1.5357270987952873</v>
      </c>
      <c r="D51" s="2">
        <f>Summary!D65</f>
        <v>1.4103048637223252</v>
      </c>
      <c r="E51" s="2">
        <f t="shared" si="0"/>
        <v>0.12542223507296213</v>
      </c>
    </row>
    <row r="52" spans="2:5" x14ac:dyDescent="0.25">
      <c r="B52">
        <v>870</v>
      </c>
      <c r="C52" s="2">
        <f>Summary!B66</f>
        <v>1.5355603206359585</v>
      </c>
      <c r="D52" s="2">
        <f>Summary!D66</f>
        <v>1.4102235428868579</v>
      </c>
      <c r="E52" s="2">
        <f t="shared" si="0"/>
        <v>0.12533677774910057</v>
      </c>
    </row>
    <row r="53" spans="2:5" x14ac:dyDescent="0.25">
      <c r="B53">
        <v>880</v>
      </c>
      <c r="C53" s="2">
        <f>Summary!B67</f>
        <v>1.5353993434849456</v>
      </c>
      <c r="D53" s="2">
        <f>Summary!D67</f>
        <v>1.4101452391298499</v>
      </c>
      <c r="E53" s="2">
        <f t="shared" si="0"/>
        <v>0.12525410435509565</v>
      </c>
    </row>
    <row r="54" spans="2:5" x14ac:dyDescent="0.25">
      <c r="B54">
        <v>890</v>
      </c>
      <c r="C54" s="2">
        <f>Summary!B68</f>
        <v>1.5352438997566702</v>
      </c>
      <c r="D54" s="2">
        <f>Summary!D68</f>
        <v>1.4100698001562784</v>
      </c>
      <c r="E54" s="2">
        <f t="shared" si="0"/>
        <v>0.12517409960039183</v>
      </c>
    </row>
    <row r="55" spans="2:5" x14ac:dyDescent="0.25">
      <c r="B55">
        <v>900</v>
      </c>
      <c r="C55" s="2">
        <f>Summary!B69</f>
        <v>1.5350937372087969</v>
      </c>
      <c r="D55" s="2">
        <f>Summary!D69</f>
        <v>1.4099970835092033</v>
      </c>
      <c r="E55" s="2">
        <f t="shared" si="0"/>
        <v>0.12509665369959366</v>
      </c>
    </row>
    <row r="56" spans="2:5" x14ac:dyDescent="0.25">
      <c r="B56">
        <v>910</v>
      </c>
      <c r="C56" s="2">
        <f>Summary!B70</f>
        <v>1.5349486178925473</v>
      </c>
      <c r="D56" s="2">
        <f>Summary!D70</f>
        <v>1.4099269557876</v>
      </c>
      <c r="E56" s="2">
        <f t="shared" si="0"/>
        <v>0.12502166210494736</v>
      </c>
    </row>
    <row r="57" spans="2:5" x14ac:dyDescent="0.25">
      <c r="B57">
        <v>920</v>
      </c>
      <c r="C57" s="2">
        <f>Summary!B71</f>
        <v>1.5348083171862998</v>
      </c>
      <c r="D57" s="2">
        <f>Summary!D71</f>
        <v>1.4098592919385751</v>
      </c>
      <c r="E57" s="2">
        <f t="shared" si="0"/>
        <v>0.12494902524772478</v>
      </c>
    </row>
    <row r="58" spans="2:5" x14ac:dyDescent="0.25">
      <c r="B58">
        <v>935</v>
      </c>
      <c r="C58" s="2">
        <f>Summary!B72</f>
        <v>1.5346064400629225</v>
      </c>
      <c r="D58" s="2">
        <f>Summary!D72</f>
        <v>1.4097621611935118</v>
      </c>
      <c r="E58" s="2">
        <f t="shared" si="0"/>
        <v>0.12484427886941063</v>
      </c>
    </row>
    <row r="59" spans="2:5" x14ac:dyDescent="0.25">
      <c r="B59">
        <v>945</v>
      </c>
      <c r="C59" s="2">
        <f>Summary!B73</f>
        <v>1.534477282770585</v>
      </c>
      <c r="D59" s="2">
        <f>Summary!D73</f>
        <v>1.4097001590720559</v>
      </c>
      <c r="E59" s="2">
        <f t="shared" si="0"/>
        <v>0.12477712369852911</v>
      </c>
    </row>
    <row r="60" spans="2:5" x14ac:dyDescent="0.25">
      <c r="B60">
        <v>955</v>
      </c>
      <c r="C60" s="2">
        <f>Summary!B74</f>
        <v>1.5343522506121783</v>
      </c>
      <c r="D60" s="2">
        <f>Summary!D74</f>
        <v>1.4096402401300163</v>
      </c>
      <c r="E60" s="2">
        <f t="shared" si="0"/>
        <v>0.12471201048216196</v>
      </c>
    </row>
    <row r="61" spans="2:5" x14ac:dyDescent="0.25">
      <c r="B61">
        <v>965</v>
      </c>
      <c r="C61" s="2">
        <f>Summary!B75</f>
        <v>1.5342311688602444</v>
      </c>
      <c r="D61" s="2">
        <f>Summary!D75</f>
        <v>1.4095823097358824</v>
      </c>
      <c r="E61" s="2">
        <f t="shared" si="0"/>
        <v>0.12464885912436197</v>
      </c>
    </row>
    <row r="62" spans="2:5" x14ac:dyDescent="0.25">
      <c r="B62">
        <v>975</v>
      </c>
      <c r="C62" s="2">
        <f>Summary!B76</f>
        <v>1.5341138719877934</v>
      </c>
      <c r="D62" s="2">
        <f>Summary!D76</f>
        <v>1.4095262787215339</v>
      </c>
      <c r="E62" s="2">
        <f t="shared" si="0"/>
        <v>0.12458759326625946</v>
      </c>
    </row>
    <row r="63" spans="2:5" x14ac:dyDescent="0.25">
      <c r="B63">
        <v>985</v>
      </c>
      <c r="C63" s="2">
        <f>Summary!B77</f>
        <v>1.5340002030902078</v>
      </c>
      <c r="D63" s="2">
        <f>Summary!D77</f>
        <v>1.4094720629966653</v>
      </c>
      <c r="E63" s="2">
        <f t="shared" si="0"/>
        <v>0.12452814009354252</v>
      </c>
    </row>
    <row r="64" spans="2:5" x14ac:dyDescent="0.25">
      <c r="B64">
        <v>995</v>
      </c>
      <c r="C64" s="2">
        <f>Summary!B78</f>
        <v>1.5338900133492805</v>
      </c>
      <c r="D64" s="2">
        <f>Summary!D78</f>
        <v>1.4094195831955718</v>
      </c>
      <c r="E64" s="2">
        <f t="shared" si="0"/>
        <v>0.12447043015370873</v>
      </c>
    </row>
    <row r="65" spans="2:5" x14ac:dyDescent="0.25">
      <c r="B65">
        <v>1005</v>
      </c>
      <c r="C65" s="2">
        <f>Summary!B79</f>
        <v>1.5337831615358997</v>
      </c>
      <c r="D65" s="2">
        <f>Summary!D79</f>
        <v>1.4093687643531401</v>
      </c>
      <c r="E65" s="2">
        <f t="shared" si="0"/>
        <v>0.1244143971827596</v>
      </c>
    </row>
    <row r="66" spans="2:5" x14ac:dyDescent="0.25">
      <c r="B66">
        <v>1015</v>
      </c>
      <c r="C66" s="2">
        <f>Summary!B80</f>
        <v>1.5336795135482097</v>
      </c>
      <c r="D66" s="2">
        <f>Summary!D80</f>
        <v>1.4093195356072279</v>
      </c>
      <c r="E66" s="2">
        <f t="shared" si="0"/>
        <v>0.12435997794098186</v>
      </c>
    </row>
    <row r="67" spans="2:5" x14ac:dyDescent="0.25">
      <c r="B67">
        <v>1025</v>
      </c>
      <c r="C67" s="2">
        <f>Summary!B81</f>
        <v>1.5335789419823809</v>
      </c>
      <c r="D67" s="2">
        <f>Summary!D81</f>
        <v>1.4092718299249363</v>
      </c>
      <c r="E67" s="2">
        <f t="shared" si="0"/>
        <v>0.1243071120574446</v>
      </c>
    </row>
    <row r="68" spans="2:5" x14ac:dyDescent="0.25">
      <c r="B68">
        <v>1035</v>
      </c>
      <c r="C68" s="2">
        <f>Summary!B82</f>
        <v>1.5334813257333624</v>
      </c>
      <c r="D68" s="2">
        <f>Summary!D82</f>
        <v>1.4092255838505456</v>
      </c>
      <c r="E68" s="2">
        <f t="shared" si="0"/>
        <v>0.12425574188281674</v>
      </c>
    </row>
    <row r="69" spans="2:5" x14ac:dyDescent="0.25">
      <c r="B69">
        <v>1045</v>
      </c>
      <c r="C69" s="2">
        <f>Summary!B83</f>
        <v>1.5333865496232453</v>
      </c>
      <c r="D69" s="2">
        <f>Summary!D83</f>
        <v>1.4091807372731204</v>
      </c>
      <c r="E69" s="2">
        <f t="shared" si="0"/>
        <v>0.12420581235012484</v>
      </c>
    </row>
    <row r="70" spans="2:5" x14ac:dyDescent="0.25">
      <c r="B70">
        <v>1050</v>
      </c>
      <c r="C70" s="2">
        <f>Summary!B84</f>
        <v>1.5333401921621945</v>
      </c>
      <c r="D70" s="2">
        <f>Summary!D84</f>
        <v>1.4091588208725625</v>
      </c>
      <c r="E70" s="2">
        <f t="shared" ref="E70:E82" si="4">C70-D70</f>
        <v>0.12418137128963203</v>
      </c>
    </row>
    <row r="71" spans="2:5" x14ac:dyDescent="0.25">
      <c r="B71">
        <v>1100</v>
      </c>
      <c r="C71" s="2">
        <f>Summary!B85</f>
        <v>1.5329114049270176</v>
      </c>
      <c r="D71" s="2">
        <f>Summary!D85</f>
        <v>1.4089566919296563</v>
      </c>
      <c r="E71" s="2">
        <f t="shared" si="4"/>
        <v>0.12395471299736127</v>
      </c>
    </row>
    <row r="72" spans="2:5" x14ac:dyDescent="0.25">
      <c r="B72">
        <v>1200</v>
      </c>
      <c r="C72" s="2">
        <f>Summary!B86</f>
        <v>1.5322112406208099</v>
      </c>
      <c r="D72" s="2">
        <f>Summary!D86</f>
        <v>1.4086288422316675</v>
      </c>
      <c r="E72" s="2">
        <f t="shared" si="4"/>
        <v>0.12358239838914242</v>
      </c>
    </row>
    <row r="73" spans="2:5" x14ac:dyDescent="0.25">
      <c r="B73">
        <v>1300</v>
      </c>
      <c r="C73" s="2">
        <f>Summary!B87</f>
        <v>1.5316682487152768</v>
      </c>
      <c r="D73" s="2">
        <f>Summary!D87</f>
        <v>1.4083763801395681</v>
      </c>
      <c r="E73" s="2">
        <f t="shared" si="4"/>
        <v>0.12329186857570873</v>
      </c>
    </row>
    <row r="74" spans="2:5" x14ac:dyDescent="0.25">
      <c r="B74">
        <v>1350</v>
      </c>
      <c r="C74" s="2">
        <f>Summary!B88</f>
        <v>1.5314413542427012</v>
      </c>
      <c r="D74" s="2">
        <f>Summary!D88</f>
        <v>1.4082713302809848</v>
      </c>
      <c r="E74" s="2">
        <f t="shared" si="4"/>
        <v>0.12317002396171639</v>
      </c>
    </row>
    <row r="75" spans="2:5" x14ac:dyDescent="0.25">
      <c r="B75">
        <v>1400</v>
      </c>
      <c r="C75" s="2">
        <f>Summary!B89</f>
        <v>1.5312385783479141</v>
      </c>
      <c r="D75" s="2">
        <f>Summary!D89</f>
        <v>1.4081776621736948</v>
      </c>
      <c r="E75" s="2">
        <f t="shared" si="4"/>
        <v>0.12306091617421933</v>
      </c>
    </row>
    <row r="76" spans="2:5" x14ac:dyDescent="0.25">
      <c r="B76">
        <v>1500</v>
      </c>
      <c r="C76" s="2">
        <f>Summary!B90</f>
        <v>1.5308926979613768</v>
      </c>
      <c r="D76" s="2">
        <f>Summary!D90</f>
        <v>1.4080183477829789</v>
      </c>
      <c r="E76" s="2">
        <f t="shared" si="4"/>
        <v>0.12287435017839798</v>
      </c>
    </row>
    <row r="77" spans="2:5" x14ac:dyDescent="0.25">
      <c r="B77">
        <v>1550</v>
      </c>
      <c r="C77" s="2">
        <f>Summary!B91</f>
        <v>1.5307445190464251</v>
      </c>
      <c r="D77" s="2">
        <f>Summary!D91</f>
        <v>1.407950268793013</v>
      </c>
      <c r="E77" s="2">
        <f t="shared" si="4"/>
        <v>0.12279425025341206</v>
      </c>
    </row>
    <row r="78" spans="2:5" x14ac:dyDescent="0.25">
      <c r="B78">
        <v>1650</v>
      </c>
      <c r="C78" s="2">
        <f>Summary!B92</f>
        <v>1.5304878426315816</v>
      </c>
      <c r="D78" s="2">
        <f>Summary!D92</f>
        <v>1.4078325821565787</v>
      </c>
      <c r="E78" s="2">
        <f t="shared" si="4"/>
        <v>0.12265526047500286</v>
      </c>
    </row>
    <row r="79" spans="2:5" x14ac:dyDescent="0.25">
      <c r="B79">
        <v>1800</v>
      </c>
      <c r="C79" s="2">
        <f>Summary!B93</f>
        <v>1.5301805340512753</v>
      </c>
      <c r="D79" s="2">
        <f>Summary!D93</f>
        <v>1.4076920728548286</v>
      </c>
      <c r="E79" s="2">
        <f t="shared" si="4"/>
        <v>0.12248846119644674</v>
      </c>
    </row>
    <row r="80" spans="2:5" x14ac:dyDescent="0.25">
      <c r="B80">
        <v>2000</v>
      </c>
      <c r="C80" s="2">
        <f>Summary!B94</f>
        <v>1.5298738901082232</v>
      </c>
      <c r="D80" s="2">
        <f>Summary!D94</f>
        <v>1.407552282728747</v>
      </c>
      <c r="E80" s="2">
        <f t="shared" si="4"/>
        <v>0.12232160737947617</v>
      </c>
    </row>
    <row r="81" spans="2:5" x14ac:dyDescent="0.25">
      <c r="B81">
        <v>2250</v>
      </c>
      <c r="C81" s="2">
        <f>Summary!B95</f>
        <v>1.5295999731648453</v>
      </c>
      <c r="D81" s="2">
        <f>Summary!D95</f>
        <v>1.4074277535947979</v>
      </c>
      <c r="E81" s="2">
        <f t="shared" si="4"/>
        <v>0.12217221957004742</v>
      </c>
    </row>
    <row r="82" spans="2:5" x14ac:dyDescent="0.25">
      <c r="B82">
        <v>2500</v>
      </c>
      <c r="C82" s="2">
        <f>Summary!B96</f>
        <v>1.5294043012785512</v>
      </c>
      <c r="D82" s="2">
        <f>Summary!D96</f>
        <v>1.4073389894679871</v>
      </c>
      <c r="E82" s="2">
        <f t="shared" si="4"/>
        <v>0.12206531181056413</v>
      </c>
    </row>
    <row r="84" spans="2:5" ht="18" x14ac:dyDescent="0.35">
      <c r="B84" s="3" t="s">
        <v>30</v>
      </c>
      <c r="C84">
        <f>(C22-C11)/(C30-C11)</f>
        <v>0.71440321696218057</v>
      </c>
      <c r="D84">
        <f>(D22-D11)/(D30-D11)</f>
        <v>0.74974974974973063</v>
      </c>
    </row>
    <row r="85" spans="2:5" ht="18" x14ac:dyDescent="0.35">
      <c r="B85" s="3" t="s">
        <v>59</v>
      </c>
      <c r="C85">
        <f>D84-C84</f>
        <v>3.5346532787550067E-2</v>
      </c>
    </row>
    <row r="86" spans="2:5" x14ac:dyDescent="0.25">
      <c r="B86" s="3" t="s">
        <v>18</v>
      </c>
      <c r="C86">
        <f>E22/(E11-E30)</f>
        <v>32.766776399088499</v>
      </c>
    </row>
    <row r="87" spans="2:5" ht="18" x14ac:dyDescent="0.35">
      <c r="B87" s="3" t="s">
        <v>17</v>
      </c>
      <c r="C87">
        <f>(C22-1)/(C11-C30)</f>
        <v>49.732133065253109</v>
      </c>
      <c r="D87">
        <f>(D22-1)/(D11-D30)</f>
        <v>59.312598312598091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2"/>
  <sheetViews>
    <sheetView topLeftCell="A27" zoomScaleNormal="100" workbookViewId="0">
      <selection activeCell="D6" sqref="D6"/>
    </sheetView>
  </sheetViews>
  <sheetFormatPr defaultRowHeight="15" x14ac:dyDescent="0.25"/>
  <cols>
    <col min="1" max="1" width="2.7109375" customWidth="1"/>
    <col min="2" max="2" width="11.85546875" bestFit="1" customWidth="1"/>
    <col min="3" max="3" width="15.42578125" customWidth="1"/>
    <col min="4" max="4" width="15.28515625" customWidth="1"/>
    <col min="5" max="5" width="11.85546875" bestFit="1" customWidth="1"/>
    <col min="8" max="8" width="35.7109375" bestFit="1" customWidth="1"/>
    <col min="9" max="9" width="15.85546875" customWidth="1"/>
    <col min="10" max="10" width="12.42578125" bestFit="1" customWidth="1"/>
    <col min="11" max="11" width="12" bestFit="1" customWidth="1"/>
    <col min="12" max="12" width="15.5703125" bestFit="1" customWidth="1"/>
    <col min="13" max="13" width="12.5703125" bestFit="1" customWidth="1"/>
    <col min="14" max="14" width="9.140625" bestFit="1" customWidth="1"/>
    <col min="21" max="21" width="12.7109375" bestFit="1" customWidth="1"/>
  </cols>
  <sheetData>
    <row r="1" spans="1:21" x14ac:dyDescent="0.25">
      <c r="A1" s="8" t="s">
        <v>32</v>
      </c>
      <c r="D1" s="1" t="s">
        <v>33</v>
      </c>
      <c r="E1" t="s">
        <v>60</v>
      </c>
      <c r="F1" s="1" t="s">
        <v>61</v>
      </c>
      <c r="G1" t="s">
        <v>62</v>
      </c>
    </row>
    <row r="2" spans="1:21" x14ac:dyDescent="0.25">
      <c r="A2" s="8"/>
      <c r="C2" s="7" t="s">
        <v>4</v>
      </c>
      <c r="D2" s="7" t="s">
        <v>5</v>
      </c>
      <c r="F2" s="1"/>
    </row>
    <row r="3" spans="1:21" x14ac:dyDescent="0.25">
      <c r="A3" s="1"/>
      <c r="C3" s="9" t="s">
        <v>37</v>
      </c>
      <c r="D3" s="9" t="s">
        <v>38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1:21" s="6" customFormat="1" x14ac:dyDescent="0.25">
      <c r="A4" s="7"/>
      <c r="B4" t="s">
        <v>39</v>
      </c>
      <c r="C4" s="6" t="s">
        <v>63</v>
      </c>
      <c r="D4" s="6" t="s">
        <v>41</v>
      </c>
      <c r="E4"/>
      <c r="G4" s="13"/>
      <c r="H4"/>
      <c r="I4"/>
      <c r="J4"/>
      <c r="K4"/>
      <c r="L4"/>
      <c r="M4"/>
      <c r="N4" s="27" t="s">
        <v>42</v>
      </c>
      <c r="O4"/>
      <c r="P4"/>
      <c r="Q4"/>
      <c r="R4"/>
      <c r="S4"/>
      <c r="T4"/>
      <c r="U4" s="14"/>
    </row>
    <row r="5" spans="1:21" s="6" customFormat="1" ht="18" x14ac:dyDescent="0.35">
      <c r="B5" s="7" t="s">
        <v>28</v>
      </c>
      <c r="C5" s="7" t="s">
        <v>29</v>
      </c>
      <c r="D5" s="7" t="s">
        <v>29</v>
      </c>
      <c r="E5" s="7" t="s">
        <v>43</v>
      </c>
      <c r="G5" s="15"/>
      <c r="H5" s="7"/>
      <c r="I5" s="7" t="s">
        <v>2</v>
      </c>
      <c r="J5" s="7" t="s">
        <v>10</v>
      </c>
      <c r="K5" s="7" t="s">
        <v>44</v>
      </c>
      <c r="L5" s="7" t="s">
        <v>64</v>
      </c>
      <c r="M5" s="7" t="s">
        <v>19</v>
      </c>
      <c r="N5" s="7" t="s">
        <v>45</v>
      </c>
      <c r="O5" s="7" t="s">
        <v>46</v>
      </c>
      <c r="P5" s="7" t="s">
        <v>47</v>
      </c>
      <c r="Q5" s="7" t="s">
        <v>48</v>
      </c>
      <c r="R5" s="7" t="s">
        <v>49</v>
      </c>
      <c r="S5" s="7" t="s">
        <v>65</v>
      </c>
      <c r="T5" s="27" t="s">
        <v>66</v>
      </c>
      <c r="U5" s="14"/>
    </row>
    <row r="6" spans="1:21" x14ac:dyDescent="0.25">
      <c r="B6">
        <v>440</v>
      </c>
      <c r="C6" s="2">
        <f>Summary!C20</f>
        <v>1.6270964283095959</v>
      </c>
      <c r="D6" s="2">
        <f>Summary!D20</f>
        <v>1.4253461752264731</v>
      </c>
      <c r="E6" s="2">
        <f t="shared" ref="E6" si="0">C6-D6</f>
        <v>0.20175025308312278</v>
      </c>
      <c r="G6" s="13"/>
      <c r="H6" s="1" t="s">
        <v>67</v>
      </c>
      <c r="I6" s="7" t="s">
        <v>4</v>
      </c>
      <c r="J6" s="5" t="str">
        <f>+C4</f>
        <v>VWBXX100</v>
      </c>
      <c r="K6" s="17">
        <f>+C22</f>
        <v>1.6080639999999999</v>
      </c>
      <c r="L6" s="17">
        <f>+C50</f>
        <v>43.601319374731055</v>
      </c>
      <c r="M6">
        <f>+C47</f>
        <v>0.7373440413021678</v>
      </c>
      <c r="N6">
        <f>Summary!C10</f>
        <v>0.10007099999999999</v>
      </c>
      <c r="O6">
        <f>Summary!C11</f>
        <v>8.3782999999999996E-2</v>
      </c>
      <c r="P6">
        <f>Summary!C12</f>
        <v>1.433033</v>
      </c>
      <c r="Q6">
        <f>Summary!C13</f>
        <v>5.0000000000000001E-3</v>
      </c>
      <c r="R6" s="6">
        <v>150</v>
      </c>
      <c r="S6">
        <f>Summary!C15</f>
        <v>-9.4</v>
      </c>
      <c r="T6" s="2">
        <f>Summary!C16</f>
        <v>1.5936999999999999</v>
      </c>
      <c r="U6" s="14"/>
    </row>
    <row r="7" spans="1:21" x14ac:dyDescent="0.25">
      <c r="B7">
        <v>450</v>
      </c>
      <c r="C7" s="2">
        <f>Summary!C21</f>
        <v>1.6248098784543261</v>
      </c>
      <c r="D7" s="2">
        <f>Summary!D21</f>
        <v>1.4238323145381568</v>
      </c>
      <c r="E7" s="2">
        <f t="shared" ref="E7:E10" si="1">C7-D7</f>
        <v>0.20097756391616928</v>
      </c>
      <c r="G7" s="13"/>
      <c r="H7" s="1" t="s">
        <v>68</v>
      </c>
      <c r="I7" s="7" t="s">
        <v>5</v>
      </c>
      <c r="J7" s="5" t="str">
        <f>+D4</f>
        <v>VYXXX000</v>
      </c>
      <c r="K7" s="2">
        <f>+D22</f>
        <v>1.4147730000000001</v>
      </c>
      <c r="L7" s="2">
        <f>+D50</f>
        <v>59.312598312598091</v>
      </c>
      <c r="M7">
        <f>+D47</f>
        <v>0.74974974974973063</v>
      </c>
      <c r="N7">
        <f>Summary!D10</f>
        <v>1.3568999999999999E-2</v>
      </c>
      <c r="O7">
        <f>Summary!D11</f>
        <v>0.127968</v>
      </c>
      <c r="P7">
        <f>Summary!D12</f>
        <v>0.96597699999999997</v>
      </c>
      <c r="Q7">
        <f>Summary!D13</f>
        <v>5.0000000000000001E-3</v>
      </c>
      <c r="R7" s="6">
        <v>150</v>
      </c>
      <c r="S7">
        <f>Summary!D15</f>
        <v>-10.1</v>
      </c>
      <c r="T7" s="2">
        <f>Summary!D16</f>
        <v>1.48064</v>
      </c>
      <c r="U7" s="14"/>
    </row>
    <row r="8" spans="1:21" x14ac:dyDescent="0.25">
      <c r="B8">
        <v>460</v>
      </c>
      <c r="C8" s="2">
        <f>Summary!C22</f>
        <v>1.6227695659809076</v>
      </c>
      <c r="D8" s="2">
        <f>Summary!D22</f>
        <v>1.4225632898984839</v>
      </c>
      <c r="E8" s="2">
        <f t="shared" si="1"/>
        <v>0.2002062760824237</v>
      </c>
      <c r="G8" s="24"/>
      <c r="H8" s="1"/>
      <c r="I8" s="1"/>
      <c r="K8" s="18" t="s">
        <v>53</v>
      </c>
      <c r="L8" s="18" t="s">
        <v>54</v>
      </c>
      <c r="M8" s="18" t="s">
        <v>55</v>
      </c>
      <c r="S8" s="23"/>
      <c r="T8" s="23"/>
      <c r="U8" s="26"/>
    </row>
    <row r="9" spans="1:21" x14ac:dyDescent="0.25">
      <c r="B9">
        <v>470</v>
      </c>
      <c r="C9" s="2">
        <f>Summary!C23</f>
        <v>1.6209374137887786</v>
      </c>
      <c r="D9" s="2">
        <f>Summary!D23</f>
        <v>1.4214786461571249</v>
      </c>
      <c r="E9" s="2">
        <f t="shared" si="1"/>
        <v>0.19945876763165371</v>
      </c>
      <c r="G9" s="13"/>
      <c r="H9" s="1" t="s">
        <v>56</v>
      </c>
      <c r="I9" s="1"/>
      <c r="J9" t="s">
        <v>57</v>
      </c>
      <c r="K9" s="17">
        <f>+E22</f>
        <v>0.19329099999999988</v>
      </c>
      <c r="L9" s="2">
        <f>+E49</f>
        <v>27.79965482525532</v>
      </c>
      <c r="M9">
        <f>+C48</f>
        <v>1.2405708447562835E-2</v>
      </c>
      <c r="U9" s="14"/>
    </row>
    <row r="10" spans="1:21" x14ac:dyDescent="0.25">
      <c r="B10">
        <v>480</v>
      </c>
      <c r="C10" s="2">
        <f>Summary!C24</f>
        <v>1.6192829773482265</v>
      </c>
      <c r="D10" s="2">
        <f>Summary!D24</f>
        <v>1.4205371425984972</v>
      </c>
      <c r="E10" s="2">
        <f t="shared" si="1"/>
        <v>0.19874583474972929</v>
      </c>
      <c r="G10" s="13"/>
      <c r="U10" s="14"/>
    </row>
    <row r="11" spans="1:21" s="23" customFormat="1" x14ac:dyDescent="0.25">
      <c r="B11" s="41">
        <v>486.13</v>
      </c>
      <c r="C11" s="40">
        <f>Summary!C4</f>
        <v>1.618347</v>
      </c>
      <c r="D11" s="40">
        <f>Summary!D4</f>
        <v>1.4200159999999999</v>
      </c>
      <c r="E11" s="40">
        <f t="shared" ref="E11:E45" si="2">C11-D11</f>
        <v>0.19833100000000004</v>
      </c>
      <c r="G11" s="13"/>
      <c r="H11"/>
      <c r="I11"/>
      <c r="J11"/>
      <c r="K11"/>
      <c r="L11"/>
      <c r="M11"/>
      <c r="N11"/>
      <c r="O11"/>
      <c r="P11"/>
      <c r="R11"/>
      <c r="S11"/>
      <c r="T11"/>
      <c r="U11" s="14"/>
    </row>
    <row r="12" spans="1:21" x14ac:dyDescent="0.25">
      <c r="B12">
        <v>490</v>
      </c>
      <c r="C12" s="2">
        <f>Summary!C26</f>
        <v>1.6177815942361973</v>
      </c>
      <c r="D12" s="2">
        <f>Summary!D26</f>
        <v>1.419709569312599</v>
      </c>
      <c r="E12" s="2">
        <f t="shared" si="2"/>
        <v>0.19807202492359832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1:21" x14ac:dyDescent="0.25">
      <c r="B13">
        <v>500</v>
      </c>
      <c r="C13" s="2">
        <f>Summary!C27</f>
        <v>1.616413051907639</v>
      </c>
      <c r="D13" s="2">
        <f>Summary!D27</f>
        <v>1.4189745779636431</v>
      </c>
      <c r="E13" s="2">
        <f t="shared" si="2"/>
        <v>0.19743847394399583</v>
      </c>
    </row>
    <row r="14" spans="1:21" x14ac:dyDescent="0.25">
      <c r="B14">
        <v>510</v>
      </c>
      <c r="C14" s="2">
        <f>Summary!C28</f>
        <v>1.6151606111252963</v>
      </c>
      <c r="D14" s="2">
        <f>Summary!D28</f>
        <v>1.4183161452956594</v>
      </c>
      <c r="E14" s="2">
        <f t="shared" si="2"/>
        <v>0.19684446582963688</v>
      </c>
      <c r="O14" s="25" t="s">
        <v>69</v>
      </c>
    </row>
    <row r="15" spans="1:21" x14ac:dyDescent="0.25">
      <c r="B15">
        <v>520</v>
      </c>
      <c r="C15" s="2">
        <f>Summary!C29</f>
        <v>1.6140102784030483</v>
      </c>
      <c r="D15" s="2">
        <f>Summary!D29</f>
        <v>1.4177219673950108</v>
      </c>
      <c r="E15" s="2">
        <f t="shared" si="2"/>
        <v>0.19628831100803756</v>
      </c>
    </row>
    <row r="16" spans="1:21" x14ac:dyDescent="0.25">
      <c r="B16">
        <v>530</v>
      </c>
      <c r="C16" s="2">
        <f>Summary!C30</f>
        <v>1.6129502559670077</v>
      </c>
      <c r="D16" s="2">
        <f>Summary!D30</f>
        <v>1.4171824079777853</v>
      </c>
      <c r="E16" s="2">
        <f t="shared" si="2"/>
        <v>0.19576784798922242</v>
      </c>
    </row>
    <row r="17" spans="2:21" x14ac:dyDescent="0.25">
      <c r="B17">
        <v>540</v>
      </c>
      <c r="C17" s="2">
        <f>Summary!C31</f>
        <v>1.6119705203507684</v>
      </c>
      <c r="D17" s="2">
        <f>Summary!D31</f>
        <v>1.4166897889146228</v>
      </c>
      <c r="E17" s="2">
        <f t="shared" si="2"/>
        <v>0.19528073143614555</v>
      </c>
    </row>
    <row r="18" spans="2:21" x14ac:dyDescent="0.25">
      <c r="B18">
        <v>550</v>
      </c>
      <c r="C18" s="2">
        <f>Summary!C32</f>
        <v>1.6110624955995005</v>
      </c>
      <c r="D18" s="2">
        <f>Summary!D32</f>
        <v>1.4162378990853903</v>
      </c>
      <c r="E18" s="2">
        <f t="shared" si="2"/>
        <v>0.19482459651411022</v>
      </c>
    </row>
    <row r="19" spans="2:21" x14ac:dyDescent="0.25">
      <c r="B19">
        <v>560</v>
      </c>
      <c r="C19" s="2">
        <f>Summary!C33</f>
        <v>1.6102187970107897</v>
      </c>
      <c r="D19" s="2">
        <f>Summary!D33</f>
        <v>1.4158216465101687</v>
      </c>
      <c r="E19" s="2">
        <f t="shared" si="2"/>
        <v>0.19439715050062101</v>
      </c>
    </row>
    <row r="20" spans="2:21" x14ac:dyDescent="0.25">
      <c r="B20">
        <v>570</v>
      </c>
      <c r="C20" s="2">
        <f>Summary!C34</f>
        <v>1.6094330281257481</v>
      </c>
      <c r="D20" s="2">
        <f>Summary!D34</f>
        <v>1.4154368068868557</v>
      </c>
      <c r="E20" s="2">
        <f t="shared" si="2"/>
        <v>0.19399622123889237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x14ac:dyDescent="0.25">
      <c r="B21">
        <v>580</v>
      </c>
      <c r="C21" s="2">
        <f>Summary!C35</f>
        <v>1.6086996183853315</v>
      </c>
      <c r="D21" s="2">
        <f>Summary!D35</f>
        <v>1.4150798384636767</v>
      </c>
      <c r="E21" s="2">
        <f t="shared" si="2"/>
        <v>0.1936197799216548</v>
      </c>
    </row>
    <row r="22" spans="2:21" s="22" customFormat="1" x14ac:dyDescent="0.25">
      <c r="B22" s="42">
        <v>587.55999999999995</v>
      </c>
      <c r="C22" s="37">
        <f>Summary!C5</f>
        <v>1.6080639999999999</v>
      </c>
      <c r="D22" s="37">
        <f>Summary!D5</f>
        <v>1.4147730000000001</v>
      </c>
      <c r="E22" s="37">
        <f t="shared" si="2"/>
        <v>0.19329099999999988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2:21" x14ac:dyDescent="0.25">
      <c r="B23">
        <v>590</v>
      </c>
      <c r="C23" s="2">
        <f>Summary!C37</f>
        <v>1.608013692172845</v>
      </c>
      <c r="D23" s="2">
        <f>Summary!D37</f>
        <v>1.4147477434807307</v>
      </c>
      <c r="E23" s="2">
        <f t="shared" ref="E23:E29" si="3">C23-D23</f>
        <v>0.19326594869211422</v>
      </c>
    </row>
    <row r="24" spans="2:21" x14ac:dyDescent="0.25">
      <c r="B24">
        <v>600</v>
      </c>
      <c r="C24" s="2">
        <f>Summary!C38</f>
        <v>1.6073709623205656</v>
      </c>
      <c r="D24" s="2">
        <f>Summary!D38</f>
        <v>1.4144379629032056</v>
      </c>
      <c r="E24" s="2">
        <f t="shared" si="3"/>
        <v>0.19293299941736008</v>
      </c>
    </row>
    <row r="25" spans="2:21" x14ac:dyDescent="0.25">
      <c r="B25">
        <v>610</v>
      </c>
      <c r="C25" s="2">
        <f>Summary!C39</f>
        <v>1.6067676428602289</v>
      </c>
      <c r="D25" s="2">
        <f>Summary!D39</f>
        <v>1.4141482953503399</v>
      </c>
      <c r="E25" s="2">
        <f t="shared" si="3"/>
        <v>0.19261934750988896</v>
      </c>
    </row>
    <row r="26" spans="2:21" x14ac:dyDescent="0.25">
      <c r="B26">
        <v>620</v>
      </c>
      <c r="C26" s="2">
        <f>Summary!C40</f>
        <v>1.606200377040488</v>
      </c>
      <c r="D26" s="2">
        <f>Summary!D40</f>
        <v>1.4138768338763157</v>
      </c>
      <c r="E26" s="2">
        <f t="shared" si="3"/>
        <v>0.19232354316417233</v>
      </c>
    </row>
    <row r="27" spans="2:21" x14ac:dyDescent="0.25">
      <c r="B27">
        <v>630</v>
      </c>
      <c r="C27" s="2">
        <f>Summary!C41</f>
        <v>1.6056661775529617</v>
      </c>
      <c r="D27" s="2">
        <f>Summary!D41</f>
        <v>1.4136219161057366</v>
      </c>
      <c r="E27" s="2">
        <f t="shared" si="3"/>
        <v>0.19204426144722508</v>
      </c>
    </row>
    <row r="28" spans="2:21" x14ac:dyDescent="0.25">
      <c r="B28">
        <v>640</v>
      </c>
      <c r="C28" s="2">
        <f>Summary!C42</f>
        <v>1.6051623765939742</v>
      </c>
      <c r="D28" s="2">
        <f>Summary!D42</f>
        <v>1.4133820844871643</v>
      </c>
      <c r="E28" s="2">
        <f t="shared" si="3"/>
        <v>0.19178029210680991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x14ac:dyDescent="0.25">
      <c r="B29">
        <v>650</v>
      </c>
      <c r="C29" s="2">
        <f>Summary!C43</f>
        <v>1.6046865839056708</v>
      </c>
      <c r="D29" s="2">
        <f>Summary!D43</f>
        <v>1.4131560543030737</v>
      </c>
      <c r="E29" s="2">
        <f t="shared" si="3"/>
        <v>0.19153052960259709</v>
      </c>
    </row>
    <row r="30" spans="2:21" s="8" customFormat="1" x14ac:dyDescent="0.25">
      <c r="B30" s="43">
        <v>656.27</v>
      </c>
      <c r="C30" s="34">
        <f>Summary!C6</f>
        <v>1.604401</v>
      </c>
      <c r="D30" s="34">
        <f>Summary!D6</f>
        <v>1.4130229999999999</v>
      </c>
      <c r="E30" s="34">
        <f t="shared" si="2"/>
        <v>0.19137800000000005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2:21" x14ac:dyDescent="0.25">
      <c r="B31">
        <v>660</v>
      </c>
      <c r="C31" s="2">
        <f>Summary!C45</f>
        <v>1.604236651332986</v>
      </c>
      <c r="D31" s="2">
        <f>Summary!D45</f>
        <v>1.4129426876908058</v>
      </c>
      <c r="E31" s="2">
        <f t="shared" si="2"/>
        <v>0.19129396364218021</v>
      </c>
    </row>
    <row r="32" spans="2:21" x14ac:dyDescent="0.25">
      <c r="B32">
        <v>670</v>
      </c>
      <c r="C32" s="2">
        <f>Summary!C46</f>
        <v>1.6038106427341738</v>
      </c>
      <c r="D32" s="2">
        <f>Summary!D46</f>
        <v>1.4127409723691187</v>
      </c>
      <c r="E32" s="2">
        <f t="shared" si="2"/>
        <v>0.19106967036505518</v>
      </c>
    </row>
    <row r="33" spans="2:5" x14ac:dyDescent="0.25">
      <c r="B33">
        <v>680</v>
      </c>
      <c r="C33" s="2">
        <f>Summary!C47</f>
        <v>1.6034068083154582</v>
      </c>
      <c r="D33" s="2">
        <f>Summary!D47</f>
        <v>1.4125500040831869</v>
      </c>
      <c r="E33" s="2">
        <f t="shared" si="2"/>
        <v>0.19085680423227136</v>
      </c>
    </row>
    <row r="34" spans="2:5" x14ac:dyDescent="0.25">
      <c r="B34">
        <v>690</v>
      </c>
      <c r="C34" s="2">
        <f>Summary!C48</f>
        <v>1.6030235626417473</v>
      </c>
      <c r="D34" s="2">
        <f>Summary!D48</f>
        <v>1.4123689720138413</v>
      </c>
      <c r="E34" s="2">
        <f t="shared" si="2"/>
        <v>0.19065459062790602</v>
      </c>
    </row>
    <row r="35" spans="2:5" x14ac:dyDescent="0.25">
      <c r="B35">
        <v>700</v>
      </c>
      <c r="C35" s="2">
        <f>Summary!C49</f>
        <v>1.6026594657176132</v>
      </c>
      <c r="D35" s="2">
        <f>Summary!D49</f>
        <v>1.4121971465692311</v>
      </c>
      <c r="E35" s="2">
        <f t="shared" si="2"/>
        <v>0.19046231914838208</v>
      </c>
    </row>
    <row r="36" spans="2:5" x14ac:dyDescent="0.25">
      <c r="B36">
        <v>710</v>
      </c>
      <c r="C36" s="2">
        <f>Summary!C50</f>
        <v>1.6023132066451204</v>
      </c>
      <c r="D36" s="2">
        <f>Summary!D50</f>
        <v>1.4120338691060181</v>
      </c>
      <c r="E36" s="2">
        <f t="shared" si="2"/>
        <v>0.19027933753910231</v>
      </c>
    </row>
    <row r="37" spans="2:5" x14ac:dyDescent="0.25">
      <c r="B37">
        <v>720</v>
      </c>
      <c r="C37" s="2">
        <f>Summary!C51</f>
        <v>1.601983589454379</v>
      </c>
      <c r="D37" s="2">
        <f>Summary!D51</f>
        <v>1.41187854322457</v>
      </c>
      <c r="E37" s="2">
        <f t="shared" si="2"/>
        <v>0.19010504622980906</v>
      </c>
    </row>
    <row r="38" spans="2:5" x14ac:dyDescent="0.25">
      <c r="B38">
        <v>730</v>
      </c>
      <c r="C38" s="2">
        <f>Summary!C52</f>
        <v>1.6016695207741203</v>
      </c>
      <c r="D38" s="2">
        <f>Summary!D52</f>
        <v>1.411730627356812</v>
      </c>
      <c r="E38" s="2">
        <f t="shared" si="2"/>
        <v>0.1899388934173083</v>
      </c>
    </row>
    <row r="39" spans="2:5" x14ac:dyDescent="0.25">
      <c r="B39">
        <v>740</v>
      </c>
      <c r="C39" s="2">
        <f>Summary!C53</f>
        <v>1.6013699990670291</v>
      </c>
      <c r="D39" s="2">
        <f>Summary!D53</f>
        <v>1.4115896284224443</v>
      </c>
      <c r="E39" s="2">
        <f t="shared" si="2"/>
        <v>0.18978037064458486</v>
      </c>
    </row>
    <row r="40" spans="2:5" x14ac:dyDescent="0.25">
      <c r="B40">
        <v>750</v>
      </c>
      <c r="C40" s="2">
        <f>Summary!C54</f>
        <v>1.6010841052010101</v>
      </c>
      <c r="D40" s="2">
        <f>Summary!D54</f>
        <v>1.4114550963734283</v>
      </c>
      <c r="E40" s="2">
        <f t="shared" si="2"/>
        <v>0.18962900882758182</v>
      </c>
    </row>
    <row r="41" spans="2:5" x14ac:dyDescent="0.25">
      <c r="B41">
        <v>760</v>
      </c>
      <c r="C41" s="2">
        <f>Summary!C55</f>
        <v>1.6008109941653195</v>
      </c>
      <c r="D41" s="2">
        <f>Summary!D55</f>
        <v>1.4113266194811713</v>
      </c>
      <c r="E41" s="2">
        <f t="shared" si="2"/>
        <v>0.18948437468414814</v>
      </c>
    </row>
    <row r="42" spans="2:5" x14ac:dyDescent="0.25">
      <c r="B42">
        <v>770</v>
      </c>
      <c r="C42" s="2">
        <f>Summary!C56</f>
        <v>1.6005498877713469</v>
      </c>
      <c r="D42" s="2">
        <f>Summary!D56</f>
        <v>1.4112038202480057</v>
      </c>
      <c r="E42" s="2">
        <f t="shared" si="2"/>
        <v>0.18934606752334115</v>
      </c>
    </row>
    <row r="43" spans="2:5" x14ac:dyDescent="0.25">
      <c r="B43">
        <v>780</v>
      </c>
      <c r="C43" s="2">
        <f>Summary!C57</f>
        <v>1.6003000682031348</v>
      </c>
      <c r="D43" s="2">
        <f>Summary!D57</f>
        <v>1.4110863518460628</v>
      </c>
      <c r="E43" s="2">
        <f t="shared" si="2"/>
        <v>0.18921371635707196</v>
      </c>
    </row>
    <row r="44" spans="2:5" x14ac:dyDescent="0.25">
      <c r="B44">
        <v>790</v>
      </c>
      <c r="C44" s="2">
        <f>Summary!C58</f>
        <v>1.6000608723036118</v>
      </c>
      <c r="D44" s="2">
        <f>Summary!D58</f>
        <v>1.4109738950038073</v>
      </c>
      <c r="E44" s="2">
        <f t="shared" si="2"/>
        <v>0.1890869772998045</v>
      </c>
    </row>
    <row r="45" spans="2:5" x14ac:dyDescent="0.25">
      <c r="B45">
        <v>800</v>
      </c>
      <c r="C45" s="2">
        <f>Summary!C59</f>
        <v>1.5998316864997932</v>
      </c>
      <c r="D45" s="2">
        <f>Summary!D59</f>
        <v>1.4108661552742563</v>
      </c>
      <c r="E45" s="2">
        <f t="shared" si="2"/>
        <v>0.18896553122553694</v>
      </c>
    </row>
    <row r="47" spans="2:5" ht="18" x14ac:dyDescent="0.35">
      <c r="B47" s="3" t="s">
        <v>30</v>
      </c>
      <c r="C47">
        <f>(C22-C11)/(C30-C11)</f>
        <v>0.7373440413021678</v>
      </c>
      <c r="D47">
        <f>(D22-D11)/(D30-D11)</f>
        <v>0.74974974974973063</v>
      </c>
    </row>
    <row r="48" spans="2:5" ht="18" x14ac:dyDescent="0.35">
      <c r="B48" s="3" t="s">
        <v>59</v>
      </c>
      <c r="C48">
        <f>D47-C47</f>
        <v>1.2405708447562835E-2</v>
      </c>
    </row>
    <row r="49" spans="2:5" x14ac:dyDescent="0.25">
      <c r="B49" s="3" t="s">
        <v>18</v>
      </c>
      <c r="E49" s="2">
        <f>E22/(E11-E30)</f>
        <v>27.79965482525532</v>
      </c>
    </row>
    <row r="50" spans="2:5" ht="18" x14ac:dyDescent="0.35">
      <c r="B50" s="3" t="s">
        <v>17</v>
      </c>
      <c r="C50">
        <f>(C22-1)/(C11-C30)</f>
        <v>43.601319374731055</v>
      </c>
      <c r="D50">
        <f>(D22-1)/(D11-D30)</f>
        <v>59.312598312598091</v>
      </c>
    </row>
    <row r="52" spans="2:5" x14ac:dyDescent="0.25">
      <c r="B52" s="3" t="s">
        <v>70</v>
      </c>
      <c r="C52">
        <v>1.323</v>
      </c>
      <c r="D52" s="4">
        <v>1.48064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2"/>
  <sheetViews>
    <sheetView workbookViewId="0">
      <selection activeCell="G1" sqref="G1"/>
    </sheetView>
  </sheetViews>
  <sheetFormatPr defaultRowHeight="15" x14ac:dyDescent="0.25"/>
  <cols>
    <col min="1" max="1" width="2.7109375" customWidth="1"/>
    <col min="2" max="2" width="11.85546875" bestFit="1" customWidth="1"/>
    <col min="3" max="3" width="15.42578125" customWidth="1"/>
    <col min="4" max="4" width="15.28515625" customWidth="1"/>
    <col min="5" max="5" width="12.5703125" bestFit="1" customWidth="1"/>
    <col min="8" max="8" width="36.42578125" bestFit="1" customWidth="1"/>
    <col min="9" max="9" width="13.7109375" customWidth="1"/>
    <col min="10" max="10" width="12.42578125" bestFit="1" customWidth="1"/>
    <col min="11" max="11" width="17.42578125" customWidth="1"/>
    <col min="12" max="12" width="11.28515625" bestFit="1" customWidth="1"/>
    <col min="13" max="13" width="9.5703125" bestFit="1" customWidth="1"/>
    <col min="14" max="14" width="12" bestFit="1" customWidth="1"/>
    <col min="16" max="16" width="10.28515625" bestFit="1" customWidth="1"/>
    <col min="18" max="18" width="11" bestFit="1" customWidth="1"/>
    <col min="19" max="19" width="10.28515625" bestFit="1" customWidth="1"/>
    <col min="20" max="20" width="13.28515625" bestFit="1" customWidth="1"/>
  </cols>
  <sheetData>
    <row r="1" spans="1:21" x14ac:dyDescent="0.25">
      <c r="A1" s="1" t="s">
        <v>32</v>
      </c>
      <c r="D1" s="1" t="s">
        <v>33</v>
      </c>
      <c r="E1" t="s">
        <v>71</v>
      </c>
      <c r="F1" s="1" t="s">
        <v>61</v>
      </c>
      <c r="G1" t="s">
        <v>81</v>
      </c>
    </row>
    <row r="2" spans="1:21" x14ac:dyDescent="0.25">
      <c r="A2" s="1"/>
      <c r="C2" s="7" t="s">
        <v>4</v>
      </c>
      <c r="D2" s="7" t="s">
        <v>6</v>
      </c>
      <c r="F2" s="1"/>
    </row>
    <row r="3" spans="1:21" x14ac:dyDescent="0.25">
      <c r="A3" s="1"/>
      <c r="C3" s="9" t="s">
        <v>37</v>
      </c>
      <c r="D3" s="9" t="s">
        <v>38</v>
      </c>
      <c r="F3" s="1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1:21" x14ac:dyDescent="0.25">
      <c r="A4" s="1"/>
      <c r="B4" t="s">
        <v>39</v>
      </c>
      <c r="C4" s="6" t="str">
        <f>Summary!C3</f>
        <v>VWBXX100</v>
      </c>
      <c r="D4" s="6" t="str">
        <f>Summary!E3</f>
        <v>VYAXX043</v>
      </c>
      <c r="G4" s="13"/>
      <c r="N4" s="27" t="s">
        <v>42</v>
      </c>
      <c r="U4" s="14"/>
    </row>
    <row r="5" spans="1:21" ht="18" x14ac:dyDescent="0.35">
      <c r="B5" s="7" t="s">
        <v>28</v>
      </c>
      <c r="C5" s="7" t="s">
        <v>29</v>
      </c>
      <c r="D5" s="7" t="s">
        <v>29</v>
      </c>
      <c r="E5" s="7" t="s">
        <v>43</v>
      </c>
      <c r="G5" s="15"/>
      <c r="H5" s="7"/>
      <c r="I5" s="7" t="s">
        <v>2</v>
      </c>
      <c r="J5" s="7" t="s">
        <v>10</v>
      </c>
      <c r="K5" s="7" t="s">
        <v>44</v>
      </c>
      <c r="L5" s="7" t="s">
        <v>64</v>
      </c>
      <c r="M5" s="7" t="s">
        <v>19</v>
      </c>
      <c r="N5" s="7" t="s">
        <v>45</v>
      </c>
      <c r="O5" s="7" t="s">
        <v>46</v>
      </c>
      <c r="P5" s="7" t="s">
        <v>47</v>
      </c>
      <c r="Q5" s="7" t="s">
        <v>48</v>
      </c>
      <c r="R5" s="7" t="s">
        <v>49</v>
      </c>
      <c r="S5" s="7" t="s">
        <v>65</v>
      </c>
      <c r="T5" s="7" t="s">
        <v>66</v>
      </c>
      <c r="U5" s="14"/>
    </row>
    <row r="6" spans="1:21" x14ac:dyDescent="0.25">
      <c r="B6">
        <v>440</v>
      </c>
      <c r="C6" s="2">
        <f>Summary!C20</f>
        <v>1.6270964283095959</v>
      </c>
      <c r="D6" s="2">
        <f>Summary!E20</f>
        <v>1.4875469160000001</v>
      </c>
      <c r="E6" s="2">
        <f>C6-D6</f>
        <v>0.13954951230959578</v>
      </c>
      <c r="G6" s="13"/>
      <c r="H6" s="1" t="s">
        <v>72</v>
      </c>
      <c r="I6" s="7" t="s">
        <v>4</v>
      </c>
      <c r="J6" s="5" t="str">
        <f>+C4</f>
        <v>VWBXX100</v>
      </c>
      <c r="K6" s="17">
        <f>C22</f>
        <v>1.6080639999999999</v>
      </c>
      <c r="L6" s="50">
        <f>Summary!C7</f>
        <v>43.601319374731055</v>
      </c>
      <c r="M6" s="17">
        <f>Summary!C8</f>
        <v>0.7373440413021678</v>
      </c>
      <c r="N6">
        <f>Summary!C10</f>
        <v>0.10007099999999999</v>
      </c>
      <c r="O6">
        <f>Summary!C11</f>
        <v>8.3782999999999996E-2</v>
      </c>
      <c r="P6">
        <f>Summary!C12</f>
        <v>1.433033</v>
      </c>
      <c r="Q6">
        <f>Summary!C13</f>
        <v>5.0000000000000001E-3</v>
      </c>
      <c r="R6" s="6">
        <f>+'Design 2 Inks'!R6</f>
        <v>150</v>
      </c>
      <c r="S6">
        <f>Summary!C15</f>
        <v>-9.4</v>
      </c>
      <c r="T6" s="2">
        <f>Summary!C16</f>
        <v>1.5936999999999999</v>
      </c>
      <c r="U6" s="14"/>
    </row>
    <row r="7" spans="1:21" x14ac:dyDescent="0.25">
      <c r="B7">
        <v>450</v>
      </c>
      <c r="C7" s="2">
        <f>Summary!C21</f>
        <v>1.6248098784543261</v>
      </c>
      <c r="D7" s="2">
        <f>Summary!E21</f>
        <v>1.4854682340000001</v>
      </c>
      <c r="E7" s="2">
        <f t="shared" ref="E7:E10" si="0">C7-D7</f>
        <v>0.13934164445432606</v>
      </c>
      <c r="G7" s="13"/>
      <c r="H7" s="1" t="s">
        <v>73</v>
      </c>
      <c r="I7" s="7" t="s">
        <v>6</v>
      </c>
      <c r="J7" s="5" t="str">
        <f>+D4</f>
        <v>VYAXX043</v>
      </c>
      <c r="K7" s="2">
        <f>+D22</f>
        <v>1.4697793910000001</v>
      </c>
      <c r="L7" s="48">
        <f>Summary!E7</f>
        <v>34.050956541882918</v>
      </c>
      <c r="M7" s="17">
        <f>Summary!E8</f>
        <v>0.71500135832889433</v>
      </c>
      <c r="N7">
        <f>Summary!E10</f>
        <v>1.0123999999999999E-2</v>
      </c>
      <c r="O7">
        <f>Summary!E11</f>
        <v>0.119117</v>
      </c>
      <c r="P7">
        <f>Summary!E12</f>
        <v>1.0957140000000001</v>
      </c>
      <c r="Q7">
        <f>Summary!E13</f>
        <v>1.4801999999999999E-2</v>
      </c>
      <c r="R7" s="6">
        <v>150</v>
      </c>
      <c r="S7" s="49">
        <f>Summary!E15</f>
        <v>-7</v>
      </c>
      <c r="T7" s="47">
        <f>Summary!E16</f>
        <v>1.5945624799999998</v>
      </c>
      <c r="U7" s="14"/>
    </row>
    <row r="8" spans="1:21" x14ac:dyDescent="0.25">
      <c r="B8">
        <v>460</v>
      </c>
      <c r="C8" s="2">
        <f>Summary!C22</f>
        <v>1.6227695659809076</v>
      </c>
      <c r="D8" s="2">
        <f>Summary!E22</f>
        <v>1.483668091</v>
      </c>
      <c r="E8" s="2">
        <f t="shared" si="0"/>
        <v>0.13910147498090764</v>
      </c>
      <c r="G8" s="24"/>
      <c r="H8" s="1"/>
      <c r="I8" s="1"/>
      <c r="K8" s="18" t="s">
        <v>53</v>
      </c>
      <c r="L8" s="18" t="s">
        <v>74</v>
      </c>
      <c r="M8" s="18" t="s">
        <v>55</v>
      </c>
      <c r="S8" s="23"/>
      <c r="T8" s="23"/>
      <c r="U8" s="26"/>
    </row>
    <row r="9" spans="1:21" x14ac:dyDescent="0.25">
      <c r="B9">
        <v>470</v>
      </c>
      <c r="C9" s="2">
        <f>Summary!C23</f>
        <v>1.6209374137887786</v>
      </c>
      <c r="D9" s="2">
        <f>Summary!E23</f>
        <v>1.4820241080000001</v>
      </c>
      <c r="E9" s="2">
        <f t="shared" si="0"/>
        <v>0.13891330578877858</v>
      </c>
      <c r="G9" s="13"/>
      <c r="H9" s="1" t="s">
        <v>56</v>
      </c>
      <c r="I9" s="1"/>
      <c r="J9" t="s">
        <v>57</v>
      </c>
      <c r="K9" s="17">
        <f>+E22</f>
        <v>0.13828460899999984</v>
      </c>
      <c r="L9" s="2">
        <f>+E49</f>
        <v>924.13997300143842</v>
      </c>
      <c r="M9">
        <f>+C48</f>
        <v>-2.2342682973273464E-2</v>
      </c>
      <c r="U9" s="14"/>
    </row>
    <row r="10" spans="1:21" x14ac:dyDescent="0.25">
      <c r="B10">
        <v>480</v>
      </c>
      <c r="C10" s="2">
        <f>Summary!C24</f>
        <v>1.6192829773482265</v>
      </c>
      <c r="D10" s="2">
        <f>Summary!E24</f>
        <v>1.480516484</v>
      </c>
      <c r="E10" s="2">
        <f t="shared" si="0"/>
        <v>0.13876649334822644</v>
      </c>
      <c r="G10" s="13"/>
      <c r="U10" s="14"/>
    </row>
    <row r="11" spans="1:21" x14ac:dyDescent="0.25">
      <c r="B11" s="41">
        <v>486.13</v>
      </c>
      <c r="C11" s="40">
        <f>Summary!C4</f>
        <v>1.618347</v>
      </c>
      <c r="D11" s="40">
        <f>Summary!E4</f>
        <v>1.47964381</v>
      </c>
      <c r="E11" s="40">
        <f>Summary!J4</f>
        <v>0.13870318999999998</v>
      </c>
      <c r="G11" s="13"/>
      <c r="U11" s="14"/>
    </row>
    <row r="12" spans="1:21" x14ac:dyDescent="0.25">
      <c r="B12">
        <v>490</v>
      </c>
      <c r="C12" s="2">
        <f>Summary!C26</f>
        <v>1.6177815942361973</v>
      </c>
      <c r="D12" s="2">
        <f>Summary!E26</f>
        <v>1.479128741</v>
      </c>
      <c r="E12" s="2">
        <f t="shared" ref="E12:E21" si="1">C12-D12</f>
        <v>0.13865285323619725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1:21" x14ac:dyDescent="0.25">
      <c r="B13">
        <v>500</v>
      </c>
      <c r="C13" s="2">
        <f>Summary!C27</f>
        <v>1.616413051907639</v>
      </c>
      <c r="D13" s="2">
        <f>Summary!E27</f>
        <v>1.4778470420000001</v>
      </c>
      <c r="E13" s="2">
        <f t="shared" si="1"/>
        <v>0.1385660099076389</v>
      </c>
    </row>
    <row r="14" spans="1:21" x14ac:dyDescent="0.25">
      <c r="B14">
        <v>510</v>
      </c>
      <c r="C14" s="2">
        <f>Summary!C28</f>
        <v>1.6151606111252963</v>
      </c>
      <c r="D14" s="2">
        <f>Summary!E28</f>
        <v>1.476659672</v>
      </c>
      <c r="E14" s="2">
        <f t="shared" si="1"/>
        <v>0.13850093912529626</v>
      </c>
      <c r="M14" s="25" t="s">
        <v>69</v>
      </c>
    </row>
    <row r="15" spans="1:21" x14ac:dyDescent="0.25">
      <c r="B15">
        <v>520</v>
      </c>
      <c r="C15" s="2">
        <f>Summary!C29</f>
        <v>1.6140102784030483</v>
      </c>
      <c r="D15" s="2">
        <f>Summary!E29</f>
        <v>1.4755566330000001</v>
      </c>
      <c r="E15" s="2">
        <f t="shared" si="1"/>
        <v>0.13845364540304828</v>
      </c>
    </row>
    <row r="16" spans="1:21" x14ac:dyDescent="0.25">
      <c r="B16">
        <v>530</v>
      </c>
      <c r="C16" s="2">
        <f>Summary!C30</f>
        <v>1.6129502559670077</v>
      </c>
      <c r="D16" s="2">
        <f>Summary!E30</f>
        <v>1.474529339</v>
      </c>
      <c r="E16" s="2">
        <f t="shared" si="1"/>
        <v>0.13842091696700765</v>
      </c>
    </row>
    <row r="17" spans="2:5" x14ac:dyDescent="0.25">
      <c r="B17">
        <v>540</v>
      </c>
      <c r="C17" s="2">
        <f>Summary!C31</f>
        <v>1.6119705203507684</v>
      </c>
      <c r="D17" s="2">
        <f>Summary!E31</f>
        <v>1.4735703630000001</v>
      </c>
      <c r="E17" s="2">
        <f t="shared" si="1"/>
        <v>0.13840015735076827</v>
      </c>
    </row>
    <row r="18" spans="2:5" x14ac:dyDescent="0.25">
      <c r="B18">
        <v>550</v>
      </c>
      <c r="C18" s="2">
        <f>Summary!C32</f>
        <v>1.6110624955995005</v>
      </c>
      <c r="D18" s="2">
        <f>Summary!E32</f>
        <v>1.4726774739999999</v>
      </c>
      <c r="E18" s="2">
        <f t="shared" si="1"/>
        <v>0.13838502159950061</v>
      </c>
    </row>
    <row r="19" spans="2:5" x14ac:dyDescent="0.25">
      <c r="B19">
        <v>560</v>
      </c>
      <c r="C19" s="2">
        <f>Summary!C33</f>
        <v>1.6102187970107897</v>
      </c>
      <c r="D19" s="2">
        <f>Summary!E33</f>
        <v>1.471839839</v>
      </c>
      <c r="E19" s="2">
        <f t="shared" si="1"/>
        <v>0.1383789580107897</v>
      </c>
    </row>
    <row r="20" spans="2:5" x14ac:dyDescent="0.25">
      <c r="B20">
        <v>570</v>
      </c>
      <c r="C20" s="2">
        <f>Summary!C34</f>
        <v>1.6094330281257481</v>
      </c>
      <c r="D20" s="2">
        <f>Summary!E34</f>
        <v>1.4710526900000001</v>
      </c>
      <c r="E20" s="2">
        <f t="shared" si="1"/>
        <v>0.13838033812574801</v>
      </c>
    </row>
    <row r="21" spans="2:5" x14ac:dyDescent="0.25">
      <c r="B21">
        <v>580</v>
      </c>
      <c r="C21" s="2">
        <f>Summary!C35</f>
        <v>1.6086996183853315</v>
      </c>
      <c r="D21" s="2">
        <f>Summary!E35</f>
        <v>1.470311793</v>
      </c>
      <c r="E21" s="2">
        <f t="shared" si="1"/>
        <v>0.13838782538533145</v>
      </c>
    </row>
    <row r="22" spans="2:5" x14ac:dyDescent="0.25">
      <c r="B22" s="42">
        <v>587.55999999999995</v>
      </c>
      <c r="C22" s="37">
        <f>Summary!C5</f>
        <v>1.6080639999999999</v>
      </c>
      <c r="D22" s="37">
        <f>Summary!E5</f>
        <v>1.4697793910000001</v>
      </c>
      <c r="E22" s="37">
        <f>Summary!J5</f>
        <v>0.13828460899999984</v>
      </c>
    </row>
    <row r="23" spans="2:5" x14ac:dyDescent="0.25">
      <c r="B23">
        <v>590</v>
      </c>
      <c r="C23" s="2">
        <f>Summary!C37</f>
        <v>1.608013692172845</v>
      </c>
      <c r="D23" s="2">
        <f>Summary!E37</f>
        <v>1.4696133739999999</v>
      </c>
      <c r="E23" s="2">
        <f t="shared" ref="E23:E29" si="2">C23-D23</f>
        <v>0.13840031817284504</v>
      </c>
    </row>
    <row r="24" spans="2:5" x14ac:dyDescent="0.25">
      <c r="B24">
        <v>600</v>
      </c>
      <c r="C24" s="2">
        <f>Summary!C38</f>
        <v>1.6073709623205656</v>
      </c>
      <c r="D24" s="2">
        <f>Summary!E38</f>
        <v>1.468954058</v>
      </c>
      <c r="E24" s="2">
        <f t="shared" si="2"/>
        <v>0.13841690432056564</v>
      </c>
    </row>
    <row r="25" spans="2:5" x14ac:dyDescent="0.25">
      <c r="B25">
        <v>610</v>
      </c>
      <c r="C25" s="2">
        <f>Summary!C39</f>
        <v>1.6067676428602289</v>
      </c>
      <c r="D25" s="2">
        <f>Summary!E39</f>
        <v>1.46833082</v>
      </c>
      <c r="E25" s="2">
        <f t="shared" si="2"/>
        <v>0.13843682286022885</v>
      </c>
    </row>
    <row r="26" spans="2:5" x14ac:dyDescent="0.25">
      <c r="B26">
        <v>620</v>
      </c>
      <c r="C26" s="2">
        <f>Summary!C40</f>
        <v>1.606200377040488</v>
      </c>
      <c r="D26" s="2">
        <f>Summary!E40</f>
        <v>1.467740933</v>
      </c>
      <c r="E26" s="2">
        <f t="shared" si="2"/>
        <v>0.13845944404048804</v>
      </c>
    </row>
    <row r="27" spans="2:5" x14ac:dyDescent="0.25">
      <c r="B27">
        <v>630</v>
      </c>
      <c r="C27" s="2">
        <f>Summary!C41</f>
        <v>1.6056661775529617</v>
      </c>
      <c r="D27" s="2">
        <f>Summary!E41</f>
        <v>1.467181941</v>
      </c>
      <c r="E27" s="2">
        <f t="shared" si="2"/>
        <v>0.13848423655296171</v>
      </c>
    </row>
    <row r="28" spans="2:5" x14ac:dyDescent="0.25">
      <c r="B28">
        <v>640</v>
      </c>
      <c r="C28" s="2">
        <f>Summary!C42</f>
        <v>1.6051623765939742</v>
      </c>
      <c r="D28" s="2">
        <f>Summary!E42</f>
        <v>1.466651618</v>
      </c>
      <c r="E28" s="2">
        <f t="shared" si="2"/>
        <v>0.13851075859397421</v>
      </c>
    </row>
    <row r="29" spans="2:5" x14ac:dyDescent="0.25">
      <c r="B29">
        <v>650</v>
      </c>
      <c r="C29" s="2">
        <f>Summary!C43</f>
        <v>1.6046865839056708</v>
      </c>
      <c r="D29" s="2">
        <f>Summary!E43</f>
        <v>1.4661479470000001</v>
      </c>
      <c r="E29" s="2">
        <f t="shared" si="2"/>
        <v>0.1385386369056707</v>
      </c>
    </row>
    <row r="30" spans="2:5" x14ac:dyDescent="0.25">
      <c r="B30" s="43">
        <v>656.27</v>
      </c>
      <c r="C30" s="34">
        <f>Summary!C6</f>
        <v>1.604401</v>
      </c>
      <c r="D30" s="34">
        <f>Summary!E6</f>
        <v>1.4658474459999999</v>
      </c>
      <c r="E30" s="34">
        <f>Summary!J6</f>
        <v>0.13855355400000002</v>
      </c>
    </row>
    <row r="31" spans="2:5" x14ac:dyDescent="0.25">
      <c r="B31">
        <v>660</v>
      </c>
      <c r="C31" s="2">
        <f>Summary!C45</f>
        <v>1.604236651332986</v>
      </c>
      <c r="D31" s="2">
        <f>Summary!E45</f>
        <v>1.4656706049999999</v>
      </c>
      <c r="E31" s="2">
        <f t="shared" ref="E31:E45" si="3">C31-D31</f>
        <v>0.13856604633298608</v>
      </c>
    </row>
    <row r="32" spans="2:5" x14ac:dyDescent="0.25">
      <c r="B32">
        <v>670</v>
      </c>
      <c r="C32" s="2">
        <f>Summary!C46</f>
        <v>1.6038106427341738</v>
      </c>
      <c r="D32" s="2">
        <f>Summary!E46</f>
        <v>1.4652161539999999</v>
      </c>
      <c r="E32" s="2">
        <f t="shared" si="3"/>
        <v>0.1385944887341739</v>
      </c>
    </row>
    <row r="33" spans="2:5" x14ac:dyDescent="0.25">
      <c r="B33">
        <v>680</v>
      </c>
      <c r="C33" s="2">
        <f>Summary!C47</f>
        <v>1.6034068083154582</v>
      </c>
      <c r="D33" s="2">
        <f>Summary!E47</f>
        <v>1.4647831069999999</v>
      </c>
      <c r="E33" s="2">
        <f t="shared" si="3"/>
        <v>0.13862370131545831</v>
      </c>
    </row>
    <row r="34" spans="2:5" x14ac:dyDescent="0.25">
      <c r="B34">
        <v>690</v>
      </c>
      <c r="C34" s="2">
        <f>Summary!C48</f>
        <v>1.6030235626417473</v>
      </c>
      <c r="D34" s="2">
        <f>Summary!E48</f>
        <v>1.4643700980000001</v>
      </c>
      <c r="E34" s="2">
        <f t="shared" si="3"/>
        <v>0.13865346464174721</v>
      </c>
    </row>
    <row r="35" spans="2:5" x14ac:dyDescent="0.25">
      <c r="B35">
        <v>700</v>
      </c>
      <c r="C35" s="2">
        <f>Summary!C49</f>
        <v>1.6026594657176132</v>
      </c>
      <c r="D35" s="2">
        <f>Summary!E49</f>
        <v>1.463975872</v>
      </c>
      <c r="E35" s="2">
        <f t="shared" si="3"/>
        <v>0.13868359371761318</v>
      </c>
    </row>
    <row r="36" spans="2:5" x14ac:dyDescent="0.25">
      <c r="B36">
        <v>710</v>
      </c>
      <c r="C36" s="2">
        <f>Summary!C50</f>
        <v>1.6023132066451204</v>
      </c>
      <c r="D36" s="2">
        <f>Summary!E50</f>
        <v>1.4635992739999999</v>
      </c>
      <c r="E36" s="2">
        <f t="shared" si="3"/>
        <v>0.13871393264512055</v>
      </c>
    </row>
    <row r="37" spans="2:5" x14ac:dyDescent="0.25">
      <c r="B37">
        <v>720</v>
      </c>
      <c r="C37" s="2">
        <f>Summary!C51</f>
        <v>1.601983589454379</v>
      </c>
      <c r="D37" s="2">
        <f>Summary!E51</f>
        <v>1.463239237</v>
      </c>
      <c r="E37" s="2">
        <f t="shared" si="3"/>
        <v>0.13874435245437899</v>
      </c>
    </row>
    <row r="38" spans="2:5" x14ac:dyDescent="0.25">
      <c r="B38">
        <v>730</v>
      </c>
      <c r="C38" s="2">
        <f>Summary!C52</f>
        <v>1.6016695207741203</v>
      </c>
      <c r="D38" s="2">
        <f>Summary!E52</f>
        <v>1.462894779</v>
      </c>
      <c r="E38" s="2">
        <f t="shared" si="3"/>
        <v>0.1387747417741203</v>
      </c>
    </row>
    <row r="39" spans="2:5" x14ac:dyDescent="0.25">
      <c r="B39">
        <v>740</v>
      </c>
      <c r="C39" s="2">
        <f>Summary!C53</f>
        <v>1.6013699990670291</v>
      </c>
      <c r="D39" s="2">
        <f>Summary!E53</f>
        <v>1.4625649890000001</v>
      </c>
      <c r="E39" s="2">
        <f t="shared" si="3"/>
        <v>0.13880501006702906</v>
      </c>
    </row>
    <row r="40" spans="2:5" x14ac:dyDescent="0.25">
      <c r="B40">
        <v>750</v>
      </c>
      <c r="C40" s="2">
        <f>Summary!C54</f>
        <v>1.6010841052010101</v>
      </c>
      <c r="D40" s="2">
        <f>Summary!E54</f>
        <v>1.462249025</v>
      </c>
      <c r="E40" s="2">
        <f t="shared" si="3"/>
        <v>0.1388350802010101</v>
      </c>
    </row>
    <row r="41" spans="2:5" x14ac:dyDescent="0.25">
      <c r="B41">
        <v>760</v>
      </c>
      <c r="C41" s="2">
        <f>Summary!C55</f>
        <v>1.6008109941653195</v>
      </c>
      <c r="D41" s="2">
        <f>Summary!E55</f>
        <v>1.4619461030000001</v>
      </c>
      <c r="E41" s="2">
        <f t="shared" si="3"/>
        <v>0.13886489116531942</v>
      </c>
    </row>
    <row r="42" spans="2:5" x14ac:dyDescent="0.25">
      <c r="B42">
        <v>770</v>
      </c>
      <c r="C42" s="2">
        <f>Summary!C56</f>
        <v>1.6005498877713469</v>
      </c>
      <c r="D42" s="2">
        <f>Summary!E56</f>
        <v>1.46165619</v>
      </c>
      <c r="E42" s="2">
        <f t="shared" si="3"/>
        <v>0.13889369777134686</v>
      </c>
    </row>
    <row r="43" spans="2:5" x14ac:dyDescent="0.25">
      <c r="B43">
        <v>780</v>
      </c>
      <c r="C43" s="2">
        <f>Summary!C57</f>
        <v>1.6003000682031348</v>
      </c>
      <c r="D43" s="2">
        <f>Summary!E57</f>
        <v>1.4613778260000001</v>
      </c>
      <c r="E43" s="2">
        <f t="shared" si="3"/>
        <v>0.13892224220313465</v>
      </c>
    </row>
    <row r="44" spans="2:5" x14ac:dyDescent="0.25">
      <c r="B44">
        <v>790</v>
      </c>
      <c r="C44" s="2">
        <f>Summary!C58</f>
        <v>1.6000608723036118</v>
      </c>
      <c r="D44" s="2">
        <f>Summary!E58</f>
        <v>1.4611103969999999</v>
      </c>
      <c r="E44" s="2">
        <f t="shared" si="3"/>
        <v>0.13895047530361193</v>
      </c>
    </row>
    <row r="45" spans="2:5" x14ac:dyDescent="0.25">
      <c r="B45">
        <v>800</v>
      </c>
      <c r="C45" s="2">
        <f>Summary!C59</f>
        <v>1.5998316864997932</v>
      </c>
      <c r="D45" s="2">
        <f>Summary!E59</f>
        <v>1.460853325</v>
      </c>
      <c r="E45" s="2">
        <f t="shared" si="3"/>
        <v>0.13897836149979326</v>
      </c>
    </row>
    <row r="47" spans="2:5" ht="18" x14ac:dyDescent="0.35">
      <c r="B47" s="3" t="s">
        <v>30</v>
      </c>
      <c r="C47">
        <f>(C22-C11)/(C30-C11)</f>
        <v>0.7373440413021678</v>
      </c>
      <c r="D47">
        <f>(D22-D11)/(D30-D11)</f>
        <v>0.71500135832889433</v>
      </c>
    </row>
    <row r="48" spans="2:5" ht="18" x14ac:dyDescent="0.35">
      <c r="B48" s="3" t="s">
        <v>59</v>
      </c>
      <c r="C48">
        <f>D47-C47</f>
        <v>-2.2342682973273464E-2</v>
      </c>
    </row>
    <row r="49" spans="2:5" x14ac:dyDescent="0.25">
      <c r="B49" s="3" t="s">
        <v>18</v>
      </c>
      <c r="E49" s="2">
        <f>E22/(E11-E30)</f>
        <v>924.13997300143842</v>
      </c>
    </row>
    <row r="50" spans="2:5" ht="18" x14ac:dyDescent="0.35">
      <c r="B50" s="3" t="s">
        <v>17</v>
      </c>
      <c r="C50">
        <f>(C22-1)/(C11-C30)</f>
        <v>43.601319374731055</v>
      </c>
      <c r="D50">
        <f>(D22-1)/(D11-D30)</f>
        <v>34.050956541882918</v>
      </c>
    </row>
    <row r="52" spans="2:5" x14ac:dyDescent="0.25">
      <c r="B52" s="3" t="s">
        <v>70</v>
      </c>
      <c r="C52">
        <f>Summary!C16</f>
        <v>1.5936999999999999</v>
      </c>
      <c r="D52" s="4">
        <f>Summary!E16</f>
        <v>1.5945624799999998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="160" zoomScaleNormal="160" workbookViewId="0">
      <selection activeCell="I8" sqref="I8"/>
    </sheetView>
  </sheetViews>
  <sheetFormatPr defaultRowHeight="15" x14ac:dyDescent="0.25"/>
  <cols>
    <col min="2" max="2" width="22.42578125" bestFit="1" customWidth="1"/>
    <col min="3" max="3" width="17.28515625" bestFit="1" customWidth="1"/>
    <col min="4" max="4" width="9.140625" customWidth="1"/>
    <col min="5" max="5" width="16.140625" customWidth="1"/>
    <col min="6" max="6" width="11.42578125" customWidth="1"/>
    <col min="7" max="7" width="10.28515625" customWidth="1"/>
    <col min="8" max="8" width="9.5703125" customWidth="1"/>
    <col min="9" max="9" width="10.7109375" customWidth="1"/>
    <col min="11" max="11" width="10" customWidth="1"/>
  </cols>
  <sheetData>
    <row r="1" spans="1:9" ht="23.45" customHeight="1" x14ac:dyDescent="0.25">
      <c r="A1" s="1" t="s">
        <v>32</v>
      </c>
      <c r="F1" s="1" t="s">
        <v>42</v>
      </c>
    </row>
    <row r="2" spans="1:9" x14ac:dyDescent="0.25">
      <c r="F2" s="7" t="s">
        <v>45</v>
      </c>
      <c r="G2" s="7" t="s">
        <v>46</v>
      </c>
      <c r="H2" s="7" t="s">
        <v>47</v>
      </c>
      <c r="I2" s="7" t="s">
        <v>48</v>
      </c>
    </row>
    <row r="3" spans="1:9" x14ac:dyDescent="0.25">
      <c r="B3" t="s">
        <v>51</v>
      </c>
      <c r="C3" s="5" t="str">
        <f>Summary!B3</f>
        <v>VZBXX070</v>
      </c>
      <c r="D3" s="5"/>
      <c r="E3" s="5"/>
      <c r="F3">
        <f>Summary!B10</f>
        <v>0.628054</v>
      </c>
      <c r="G3">
        <f>Summary!B11</f>
        <v>1.9605000000000001E-2</v>
      </c>
      <c r="H3">
        <f>Summary!B12</f>
        <v>0.70848</v>
      </c>
      <c r="I3">
        <f>Summary!B13</f>
        <v>5.0000000000000001E-3</v>
      </c>
    </row>
    <row r="4" spans="1:9" x14ac:dyDescent="0.25">
      <c r="B4" t="s">
        <v>75</v>
      </c>
      <c r="C4" s="5" t="str">
        <f>Summary!C3</f>
        <v>VWBXX100</v>
      </c>
      <c r="D4" s="5"/>
      <c r="E4" s="5"/>
      <c r="F4">
        <f>Summary!C10</f>
        <v>0.10007099999999999</v>
      </c>
      <c r="G4">
        <f>Summary!C11</f>
        <v>8.3782999999999996E-2</v>
      </c>
      <c r="H4">
        <f>Summary!C12</f>
        <v>1.433033</v>
      </c>
      <c r="I4">
        <f>Summary!C13</f>
        <v>5.0000000000000001E-3</v>
      </c>
    </row>
    <row r="5" spans="1:9" x14ac:dyDescent="0.25">
      <c r="B5" t="s">
        <v>76</v>
      </c>
      <c r="C5" s="5" t="str">
        <f>Summary!D3</f>
        <v>VYXXX000</v>
      </c>
      <c r="D5" s="5"/>
      <c r="E5" s="5"/>
      <c r="F5">
        <f>Summary!D10</f>
        <v>1.3568999999999999E-2</v>
      </c>
      <c r="G5">
        <f>Summary!D11</f>
        <v>0.127968</v>
      </c>
      <c r="H5">
        <f>Summary!D12</f>
        <v>0.96597699999999997</v>
      </c>
      <c r="I5">
        <f>Summary!D13</f>
        <v>5.0000000000000001E-3</v>
      </c>
    </row>
    <row r="6" spans="1:9" x14ac:dyDescent="0.25">
      <c r="B6" t="s">
        <v>77</v>
      </c>
      <c r="C6" s="5" t="str">
        <f>Summary!E3</f>
        <v>VYAXX043</v>
      </c>
      <c r="D6" s="5"/>
      <c r="E6" s="5"/>
      <c r="F6">
        <f>Summary!E10</f>
        <v>1.0123999999999999E-2</v>
      </c>
      <c r="G6">
        <f>Summary!E11</f>
        <v>0.119117</v>
      </c>
      <c r="H6">
        <f>Summary!E12</f>
        <v>1.0957140000000001</v>
      </c>
      <c r="I6">
        <f>Summary!E13</f>
        <v>1.4801999999999999E-2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E58381EE3F8F42A294FB87305F5921" ma:contentTypeVersion="17" ma:contentTypeDescription="Create a new document." ma:contentTypeScope="" ma:versionID="83486f4903f7287585f783a5369fb72a">
  <xsd:schema xmlns:xsd="http://www.w3.org/2001/XMLSchema" xmlns:xs="http://www.w3.org/2001/XMLSchema" xmlns:p="http://schemas.microsoft.com/office/2006/metadata/properties" xmlns:ns2="e23796ed-e4e2-4185-9405-097a52659c32" xmlns:ns3="66ed8330-881b-44da-bc66-80e28f1dbd3d" targetNamespace="http://schemas.microsoft.com/office/2006/metadata/properties" ma:root="true" ma:fieldsID="7c66e3f0c0102a167dc69076ad194872" ns2:_="" ns3:_="">
    <xsd:import namespace="e23796ed-e4e2-4185-9405-097a52659c32"/>
    <xsd:import namespace="66ed8330-881b-44da-bc66-80e28f1dbd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796ed-e4e2-4185-9405-097a52659c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4ee614f-7083-420e-a327-024d859266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d8330-881b-44da-bc66-80e28f1dbd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b539066-3dfa-4e4d-85fb-60d90273beca}" ma:internalName="TaxCatchAll" ma:showField="CatchAllData" ma:web="66ed8330-881b-44da-bc66-80e28f1dbd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ed8330-881b-44da-bc66-80e28f1dbd3d" xsi:nil="true"/>
    <lcf76f155ced4ddcb4097134ff3c332f xmlns="e23796ed-e4e2-4185-9405-097a52659c32">
      <Terms xmlns="http://schemas.microsoft.com/office/infopath/2007/PartnerControls"/>
    </lcf76f155ced4ddcb4097134ff3c332f>
    <_Flow_SignoffStatus xmlns="e23796ed-e4e2-4185-9405-097a52659c32" xsi:nil="true"/>
  </documentManagement>
</p:properties>
</file>

<file path=customXml/itemProps1.xml><?xml version="1.0" encoding="utf-8"?>
<ds:datastoreItem xmlns:ds="http://schemas.openxmlformats.org/officeDocument/2006/customXml" ds:itemID="{598540E4-96C4-4A39-97D3-F77D401E0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796ed-e4e2-4185-9405-097a52659c32"/>
    <ds:schemaRef ds:uri="66ed8330-881b-44da-bc66-80e28f1dbd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78AE1-6143-4C46-A97C-64F021AD5D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DB67EE-3638-47F7-99FC-1578BC76019E}">
  <ds:schemaRefs>
    <ds:schemaRef ds:uri="http://schemas.microsoft.com/office/2006/metadata/properties"/>
    <ds:schemaRef ds:uri="http://schemas.microsoft.com/office/infopath/2007/PartnerControls"/>
    <ds:schemaRef ds:uri="66ed8330-881b-44da-bc66-80e28f1dbd3d"/>
    <ds:schemaRef ds:uri="e23796ed-e4e2-4185-9405-097a52659c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Design 1 Inks</vt:lpstr>
      <vt:lpstr>Design 2 Inks</vt:lpstr>
      <vt:lpstr>Achromatic Inks</vt:lpstr>
      <vt:lpstr>Sellmeier 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Harmon</dc:creator>
  <cp:keywords/>
  <dc:description/>
  <cp:lastModifiedBy>Paul Harmon</cp:lastModifiedBy>
  <cp:revision/>
  <dcterms:created xsi:type="dcterms:W3CDTF">2022-06-23T22:50:34Z</dcterms:created>
  <dcterms:modified xsi:type="dcterms:W3CDTF">2023-05-18T23:04:00Z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0x010100C5E58381EE3F8F42A294FB87305F5921</vt:lpwstr>
  </property>
  <property fmtid="{D5CDD505-2E9C-101B-9397-08002B2CF9AE}" pid="3" name="MediaServiceImageTags">
    <vt:lpwstr/>
  </property>
</Properties>
</file>