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anw0\GoogleDrive\SLAC\SLAC-Diling\11. 21 Winter\DXS optics\"/>
    </mc:Choice>
  </mc:AlternateContent>
  <xr:revisionPtr revIDLastSave="0" documentId="13_ncr:1_{C8DA4741-CEE6-4E03-A4F5-3DBC15CE7921}" xr6:coauthVersionLast="46" xr6:coauthVersionMax="46" xr10:uidLastSave="{00000000-0000-0000-0000-000000000000}"/>
  <bookViews>
    <workbookView xWindow="5025" yWindow="4755" windowWidth="28800" windowHeight="15435" xr2:uid="{00000000-000D-0000-FFFF-FFFF00000000}"/>
  </bookViews>
  <sheets>
    <sheet name="HHLM 948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D21" i="1" s="1"/>
  <c r="F21" i="1" s="1"/>
  <c r="H21" i="1" s="1"/>
  <c r="J21" i="1" s="1"/>
  <c r="J6" i="1"/>
  <c r="I3" i="1"/>
  <c r="B8" i="1"/>
  <c r="C18" i="1" s="1"/>
  <c r="E18" i="1" s="1"/>
  <c r="J16" i="1"/>
  <c r="I2" i="1"/>
  <c r="D16" i="1"/>
  <c r="F16" i="1" s="1"/>
  <c r="H16" i="1" s="1"/>
  <c r="B20" i="1"/>
  <c r="C16" i="1" s="1"/>
  <c r="E16" i="1" s="1"/>
  <c r="G16" i="1" s="1"/>
  <c r="I16" i="1" s="1"/>
  <c r="K16" i="1" s="1"/>
  <c r="B17" i="1"/>
  <c r="B16" i="1"/>
  <c r="B7" i="1"/>
  <c r="B18" i="1" s="1"/>
  <c r="I4" i="1" l="1"/>
  <c r="D18" i="1" s="1"/>
  <c r="J20" i="1"/>
  <c r="B9" i="1"/>
  <c r="B19" i="1" s="1"/>
  <c r="G18" i="1"/>
  <c r="J18" i="1"/>
  <c r="F8" i="1"/>
  <c r="B22" i="1" s="1"/>
  <c r="H20" i="1"/>
  <c r="D20" i="1"/>
  <c r="F20" i="1"/>
  <c r="F18" i="1" l="1"/>
  <c r="H18" i="1" s="1"/>
  <c r="D22" i="1"/>
  <c r="B10" i="1"/>
  <c r="C19" i="1" s="1"/>
  <c r="I18" i="1"/>
  <c r="J19" i="1"/>
  <c r="D19" i="1"/>
  <c r="F19" i="1" s="1"/>
  <c r="H19" i="1" s="1"/>
  <c r="F22" i="1" l="1"/>
  <c r="K18" i="1"/>
  <c r="J22" i="1" s="1"/>
  <c r="H22" i="1"/>
  <c r="K19" i="1"/>
  <c r="E19" i="1"/>
  <c r="I19" i="1"/>
  <c r="G19" i="1"/>
  <c r="J7" i="1" l="1"/>
</calcChain>
</file>

<file path=xl/sharedStrings.xml><?xml version="1.0" encoding="utf-8"?>
<sst xmlns="http://schemas.openxmlformats.org/spreadsheetml/2006/main" count="35" uniqueCount="32">
  <si>
    <t>T (fs)</t>
    <phoneticPr fontId="1" type="noConversion"/>
  </si>
  <si>
    <t>E (eV)</t>
    <phoneticPr fontId="1" type="noConversion"/>
  </si>
  <si>
    <t>HHLM1</t>
  </si>
  <si>
    <t>HHLM2</t>
  </si>
  <si>
    <t>HHLM3</t>
  </si>
  <si>
    <t>HHLM4</t>
  </si>
  <si>
    <t>X range, res (um)</t>
  </si>
  <si>
    <t>Y range, res (um)</t>
  </si>
  <si>
    <t>N/A</t>
  </si>
  <si>
    <t>T range, res (fs)</t>
  </si>
  <si>
    <t>E range, res (meV)</t>
  </si>
  <si>
    <t>Nx</t>
  </si>
  <si>
    <t>Ny</t>
  </si>
  <si>
    <t>Nz</t>
  </si>
  <si>
    <t>X range (m)</t>
    <phoneticPr fontId="1" type="noConversion"/>
  </si>
  <si>
    <t>Y range (m)</t>
    <phoneticPr fontId="1" type="noConversion"/>
  </si>
  <si>
    <t>T range (fs)</t>
    <phoneticPr fontId="1" type="noConversion"/>
  </si>
  <si>
    <t>T res (fs)</t>
    <phoneticPr fontId="1" type="noConversion"/>
  </si>
  <si>
    <t>incident</t>
    <phoneticPr fontId="1" type="noConversion"/>
  </si>
  <si>
    <t>E range (eV)</t>
    <phoneticPr fontId="1" type="noConversion"/>
  </si>
  <si>
    <t>Input Parameters</t>
    <phoneticPr fontId="1" type="noConversion"/>
  </si>
  <si>
    <t>E res (eV)</t>
    <phoneticPr fontId="1" type="noConversion"/>
  </si>
  <si>
    <t>Nx</t>
    <phoneticPr fontId="1" type="noConversion"/>
  </si>
  <si>
    <t>Ny</t>
    <phoneticPr fontId="1" type="noConversion"/>
  </si>
  <si>
    <t>Nz</t>
    <phoneticPr fontId="1" type="noConversion"/>
  </si>
  <si>
    <t>b factor</t>
    <phoneticPr fontId="1" type="noConversion"/>
  </si>
  <si>
    <t>stretch factor</t>
    <phoneticPr fontId="1" type="noConversion"/>
  </si>
  <si>
    <t>x_scaling</t>
    <phoneticPr fontId="1" type="noConversion"/>
  </si>
  <si>
    <t>z_scaling</t>
    <phoneticPr fontId="1" type="noConversion"/>
  </si>
  <si>
    <t>t_stretching</t>
    <phoneticPr fontId="1" type="noConversion"/>
  </si>
  <si>
    <t>Estimated time (s)</t>
    <phoneticPr fontId="1" type="noConversion"/>
  </si>
  <si>
    <t>Unit Time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</si>
</sst>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9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L8" sqref="L8"/>
    </sheetView>
  </sheetViews>
  <sheetFormatPr defaultRowHeight="14.25" x14ac:dyDescent="0.2"/>
  <cols>
    <col min="1" max="1" width="16.5" customWidth="1"/>
    <col min="2" max="2" width="11.625" bestFit="1" customWidth="1"/>
    <col min="3" max="3" width="9.125" bestFit="1" customWidth="1"/>
    <col min="4" max="4" width="10.375" bestFit="1" customWidth="1"/>
    <col min="5" max="5" width="9.125" bestFit="1" customWidth="1"/>
    <col min="6" max="6" width="9.375" bestFit="1" customWidth="1"/>
    <col min="7" max="7" width="9.125" bestFit="1" customWidth="1"/>
    <col min="8" max="8" width="11" customWidth="1"/>
    <col min="9" max="9" width="13" bestFit="1" customWidth="1"/>
    <col min="10" max="10" width="9.375" bestFit="1" customWidth="1"/>
    <col min="11" max="11" width="9.125" bestFit="1" customWidth="1"/>
    <col min="12" max="12" width="10.5" bestFit="1" customWidth="1"/>
  </cols>
  <sheetData>
    <row r="1" spans="1:12" x14ac:dyDescent="0.2">
      <c r="A1" t="s">
        <v>20</v>
      </c>
    </row>
    <row r="2" spans="1:12" x14ac:dyDescent="0.2">
      <c r="A2" t="s">
        <v>1</v>
      </c>
      <c r="B2">
        <v>9481</v>
      </c>
      <c r="D2" s="3" t="s">
        <v>25</v>
      </c>
      <c r="E2" s="3"/>
      <c r="F2">
        <v>11.83</v>
      </c>
      <c r="H2" t="s">
        <v>27</v>
      </c>
      <c r="I2" s="2">
        <f>ROUND(F2,0)</f>
        <v>12</v>
      </c>
    </row>
    <row r="3" spans="1:12" x14ac:dyDescent="0.2">
      <c r="A3" t="s">
        <v>0</v>
      </c>
      <c r="B3">
        <v>2</v>
      </c>
      <c r="D3" s="3" t="s">
        <v>26</v>
      </c>
      <c r="E3" s="3"/>
      <c r="F3">
        <v>3.9225661843586899</v>
      </c>
      <c r="H3" t="s">
        <v>29</v>
      </c>
      <c r="I3" s="2">
        <f>B4*F3/300000000*1000000000000000</f>
        <v>52300.88245811587</v>
      </c>
    </row>
    <row r="4" spans="1:12" x14ac:dyDescent="0.2">
      <c r="A4" t="s">
        <v>14</v>
      </c>
      <c r="B4" s="1">
        <v>4.0000000000000001E-3</v>
      </c>
      <c r="D4" s="3" t="s">
        <v>22</v>
      </c>
      <c r="E4" s="3"/>
      <c r="F4">
        <v>256</v>
      </c>
      <c r="H4" t="s">
        <v>28</v>
      </c>
      <c r="I4" s="2">
        <f>ROUND(I3/B7,0)</f>
        <v>654</v>
      </c>
    </row>
    <row r="5" spans="1:12" x14ac:dyDescent="0.2">
      <c r="A5" t="s">
        <v>15</v>
      </c>
      <c r="B5" s="1">
        <v>4.0000000000000001E-3</v>
      </c>
      <c r="D5" s="3" t="s">
        <v>23</v>
      </c>
      <c r="E5" s="3"/>
      <c r="F5">
        <v>8</v>
      </c>
    </row>
    <row r="6" spans="1:12" x14ac:dyDescent="0.2">
      <c r="H6" s="3" t="s">
        <v>31</v>
      </c>
      <c r="I6" s="3"/>
      <c r="J6" s="1">
        <f>0.0000021661</f>
        <v>2.1660999999999999E-6</v>
      </c>
    </row>
    <row r="7" spans="1:12" x14ac:dyDescent="0.2">
      <c r="A7" t="s">
        <v>16</v>
      </c>
      <c r="B7">
        <f>B3*40</f>
        <v>80</v>
      </c>
      <c r="H7" s="3" t="s">
        <v>30</v>
      </c>
      <c r="I7" s="3"/>
      <c r="J7" s="5">
        <f>J6*MAX(20:20)*MAX(21:21)*MAX(22:22)/86400</f>
        <v>0.16118094506666666</v>
      </c>
      <c r="L7" s="2"/>
    </row>
    <row r="8" spans="1:12" x14ac:dyDescent="0.2">
      <c r="A8" t="s">
        <v>17</v>
      </c>
      <c r="B8">
        <f>B3/10</f>
        <v>0.2</v>
      </c>
      <c r="D8" s="3" t="s">
        <v>24</v>
      </c>
      <c r="E8" s="3"/>
      <c r="F8">
        <f>B7/B8</f>
        <v>400</v>
      </c>
    </row>
    <row r="9" spans="1:12" x14ac:dyDescent="0.2">
      <c r="A9" t="s">
        <v>19</v>
      </c>
      <c r="B9">
        <f>4/B8</f>
        <v>20</v>
      </c>
    </row>
    <row r="10" spans="1:12" x14ac:dyDescent="0.2">
      <c r="A10" t="s">
        <v>21</v>
      </c>
      <c r="B10">
        <f>B9/F8</f>
        <v>0.05</v>
      </c>
    </row>
    <row r="15" spans="1:12" x14ac:dyDescent="0.2">
      <c r="B15" s="3" t="s">
        <v>18</v>
      </c>
      <c r="C15" s="3"/>
      <c r="D15" s="3" t="s">
        <v>2</v>
      </c>
      <c r="E15" s="3"/>
      <c r="F15" s="3" t="s">
        <v>3</v>
      </c>
      <c r="G15" s="3"/>
      <c r="H15" s="3" t="s">
        <v>4</v>
      </c>
      <c r="I15" s="3"/>
      <c r="J15" s="3" t="s">
        <v>5</v>
      </c>
      <c r="K15" s="3"/>
    </row>
    <row r="16" spans="1:12" x14ac:dyDescent="0.2">
      <c r="A16" t="s">
        <v>6</v>
      </c>
      <c r="B16" s="2">
        <f>B4*1000000</f>
        <v>4000</v>
      </c>
      <c r="C16" s="2">
        <f>B16/B20</f>
        <v>15.625</v>
      </c>
      <c r="D16" s="2">
        <f>B16*ROUND(F2,0)</f>
        <v>48000</v>
      </c>
      <c r="E16" s="2">
        <f>C16</f>
        <v>15.625</v>
      </c>
      <c r="F16" s="2">
        <f>D16</f>
        <v>48000</v>
      </c>
      <c r="G16" s="2">
        <f>E16</f>
        <v>15.625</v>
      </c>
      <c r="H16" s="2">
        <f>F16</f>
        <v>48000</v>
      </c>
      <c r="I16" s="2">
        <f>G16</f>
        <v>15.625</v>
      </c>
      <c r="J16" s="2">
        <f>H16/I2</f>
        <v>4000</v>
      </c>
      <c r="K16" s="2">
        <f>I16</f>
        <v>15.625</v>
      </c>
    </row>
    <row r="17" spans="1:11" x14ac:dyDescent="0.2">
      <c r="A17" t="s">
        <v>7</v>
      </c>
      <c r="B17" s="2">
        <f>B5*1000000</f>
        <v>4000</v>
      </c>
      <c r="C17" s="2">
        <v>500</v>
      </c>
      <c r="D17" s="2" t="s">
        <v>8</v>
      </c>
      <c r="E17" s="2"/>
      <c r="F17" s="2" t="s">
        <v>8</v>
      </c>
      <c r="G17" s="2"/>
      <c r="H17" s="2" t="s">
        <v>8</v>
      </c>
      <c r="I17" s="2"/>
      <c r="J17" s="2" t="s">
        <v>8</v>
      </c>
      <c r="K17" s="2"/>
    </row>
    <row r="18" spans="1:11" x14ac:dyDescent="0.2">
      <c r="A18" t="s">
        <v>9</v>
      </c>
      <c r="B18" s="2">
        <f>B7</f>
        <v>80</v>
      </c>
      <c r="C18" s="2">
        <f>B8</f>
        <v>0.2</v>
      </c>
      <c r="D18" s="2">
        <f>B18*I4</f>
        <v>52320</v>
      </c>
      <c r="E18" s="2">
        <f>C18</f>
        <v>0.2</v>
      </c>
      <c r="F18" s="2">
        <f>D18</f>
        <v>52320</v>
      </c>
      <c r="G18" s="2">
        <f>E18</f>
        <v>0.2</v>
      </c>
      <c r="H18" s="2">
        <f>F18</f>
        <v>52320</v>
      </c>
      <c r="I18" s="2">
        <f>G18</f>
        <v>0.2</v>
      </c>
      <c r="J18" s="2">
        <f>B18</f>
        <v>80</v>
      </c>
      <c r="K18" s="2">
        <f>I18</f>
        <v>0.2</v>
      </c>
    </row>
    <row r="19" spans="1:11" x14ac:dyDescent="0.2">
      <c r="A19" t="s">
        <v>10</v>
      </c>
      <c r="B19" s="2">
        <f>B9*1000</f>
        <v>20000</v>
      </c>
      <c r="C19" s="2">
        <f>B10*1000</f>
        <v>50</v>
      </c>
      <c r="D19" s="2">
        <f>B19</f>
        <v>20000</v>
      </c>
      <c r="E19" s="2">
        <f>$B18*$C19/D18</f>
        <v>7.64525993883792E-2</v>
      </c>
      <c r="F19" s="2">
        <f>D19</f>
        <v>20000</v>
      </c>
      <c r="G19" s="2">
        <f>$B18*$C19/F18</f>
        <v>7.64525993883792E-2</v>
      </c>
      <c r="H19" s="2">
        <f>F19</f>
        <v>20000</v>
      </c>
      <c r="I19" s="2">
        <f>$B18*$C19/H18</f>
        <v>7.64525993883792E-2</v>
      </c>
      <c r="J19" s="2">
        <f>B19</f>
        <v>20000</v>
      </c>
      <c r="K19" s="2">
        <f>$B18*$C19/J18</f>
        <v>50</v>
      </c>
    </row>
    <row r="20" spans="1:11" x14ac:dyDescent="0.2">
      <c r="A20" t="s">
        <v>11</v>
      </c>
      <c r="B20" s="4">
        <f>F4</f>
        <v>256</v>
      </c>
      <c r="C20" s="4"/>
      <c r="D20" s="4">
        <f>D16/E16</f>
        <v>3072</v>
      </c>
      <c r="E20" s="4"/>
      <c r="F20" s="4">
        <f t="shared" ref="F20" si="0">F16/G16</f>
        <v>3072</v>
      </c>
      <c r="G20" s="4"/>
      <c r="H20" s="4">
        <f t="shared" ref="H20" si="1">H16/I16</f>
        <v>3072</v>
      </c>
      <c r="I20" s="4"/>
      <c r="J20" s="4">
        <f t="shared" ref="J20" si="2">J16/K16</f>
        <v>256</v>
      </c>
      <c r="K20" s="4"/>
    </row>
    <row r="21" spans="1:11" x14ac:dyDescent="0.2">
      <c r="A21" t="s">
        <v>12</v>
      </c>
      <c r="B21" s="4">
        <f>F5</f>
        <v>8</v>
      </c>
      <c r="C21" s="4"/>
      <c r="D21" s="4">
        <f>B21</f>
        <v>8</v>
      </c>
      <c r="E21" s="4"/>
      <c r="F21" s="4">
        <f t="shared" ref="F21" si="3">D21</f>
        <v>8</v>
      </c>
      <c r="G21" s="4"/>
      <c r="H21" s="4">
        <f t="shared" ref="H21" si="4">F21</f>
        <v>8</v>
      </c>
      <c r="I21" s="4"/>
      <c r="J21" s="4">
        <f t="shared" ref="J21" si="5">H21</f>
        <v>8</v>
      </c>
      <c r="K21" s="4"/>
    </row>
    <row r="22" spans="1:11" x14ac:dyDescent="0.2">
      <c r="A22" t="s">
        <v>13</v>
      </c>
      <c r="B22" s="4">
        <f>F8</f>
        <v>400</v>
      </c>
      <c r="C22" s="4"/>
      <c r="D22" s="4">
        <f t="shared" ref="D22" si="6">D18/E18</f>
        <v>261600</v>
      </c>
      <c r="E22" s="4"/>
      <c r="F22" s="4">
        <f t="shared" ref="F22" si="7">F18/G18</f>
        <v>261600</v>
      </c>
      <c r="G22" s="4"/>
      <c r="H22" s="4">
        <f t="shared" ref="H22" si="8">H18/I18</f>
        <v>261600</v>
      </c>
      <c r="I22" s="4"/>
      <c r="J22" s="4">
        <f t="shared" ref="J22" si="9">J18/K18</f>
        <v>400</v>
      </c>
      <c r="K22" s="4"/>
    </row>
  </sheetData>
  <mergeCells count="27">
    <mergeCell ref="H7:I7"/>
    <mergeCell ref="H6:I6"/>
    <mergeCell ref="D2:E2"/>
    <mergeCell ref="D3:E3"/>
    <mergeCell ref="D4:E4"/>
    <mergeCell ref="D5:E5"/>
    <mergeCell ref="D8:E8"/>
    <mergeCell ref="F22:G22"/>
    <mergeCell ref="H22:I22"/>
    <mergeCell ref="F20:G20"/>
    <mergeCell ref="H20:I20"/>
    <mergeCell ref="J20:K20"/>
    <mergeCell ref="F21:G21"/>
    <mergeCell ref="H21:I21"/>
    <mergeCell ref="J21:K21"/>
    <mergeCell ref="J22:K22"/>
    <mergeCell ref="B20:C20"/>
    <mergeCell ref="B21:C21"/>
    <mergeCell ref="B22:C22"/>
    <mergeCell ref="D20:E20"/>
    <mergeCell ref="D21:E21"/>
    <mergeCell ref="D22:E22"/>
    <mergeCell ref="B15:C15"/>
    <mergeCell ref="D15:E15"/>
    <mergeCell ref="F15:G15"/>
    <mergeCell ref="H15:I15"/>
    <mergeCell ref="J15:K15"/>
  </mergeCells>
  <phoneticPr fontId="1" type="noConversion"/>
  <pageMargins left="0.7" right="0.7" top="0.75" bottom="0.75" header="0.3" footer="0.3"/>
  <pageSetup paperSize="9" orientation="portrait" r:id="rId1"/>
  <ignoredErrors>
    <ignoredError sqref="G19 E19 J16 J18:J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HHLM 9481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Wang</dc:creator>
  <cp:lastModifiedBy>Nan Wang</cp:lastModifiedBy>
  <dcterms:created xsi:type="dcterms:W3CDTF">2015-06-05T18:19:34Z</dcterms:created>
  <dcterms:modified xsi:type="dcterms:W3CDTF">2021-03-24T17:45:55Z</dcterms:modified>
</cp:coreProperties>
</file>