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LAC\SLAC-Diling\11. 21 Winter\DXS_optics\LCLS\"/>
    </mc:Choice>
  </mc:AlternateContent>
  <xr:revisionPtr revIDLastSave="0" documentId="13_ncr:1_{E815E605-4BFF-40C5-9F14-15E46A97F356}" xr6:coauthVersionLast="47" xr6:coauthVersionMax="47" xr10:uidLastSave="{00000000-0000-0000-0000-000000000000}"/>
  <bookViews>
    <workbookView xWindow="-120" yWindow="285" windowWidth="29040" windowHeight="15465" tabRatio="729" firstSheet="6" activeTab="10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9481-2DCM" sheetId="13" r:id="rId11"/>
    <sheet name="9481-Zig" sheetId="15" r:id="rId12"/>
    <sheet name="17795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13" l="1"/>
  <c r="O70" i="13"/>
  <c r="O69" i="13"/>
  <c r="O68" i="13"/>
  <c r="M68" i="13"/>
  <c r="L68" i="13"/>
  <c r="N68" i="13" s="1"/>
  <c r="O67" i="13"/>
  <c r="N67" i="13"/>
  <c r="O66" i="13"/>
  <c r="N66" i="13"/>
  <c r="M66" i="13"/>
  <c r="L66" i="13"/>
  <c r="Q65" i="13"/>
  <c r="R65" i="13" s="1"/>
  <c r="Q66" i="13" s="1"/>
  <c r="N65" i="13"/>
  <c r="E15" i="15"/>
  <c r="D15" i="15"/>
  <c r="B15" i="15"/>
  <c r="E14" i="15"/>
  <c r="D14" i="15"/>
  <c r="E13" i="15"/>
  <c r="C13" i="15"/>
  <c r="B13" i="15"/>
  <c r="D13" i="15" s="1"/>
  <c r="E12" i="15"/>
  <c r="C12" i="15"/>
  <c r="B12" i="15"/>
  <c r="D12" i="15" s="1"/>
  <c r="E11" i="15"/>
  <c r="D11" i="15"/>
  <c r="H10" i="15"/>
  <c r="G11" i="15" s="1"/>
  <c r="G10" i="15"/>
  <c r="I10" i="15" s="1"/>
  <c r="E10" i="15"/>
  <c r="D10" i="15"/>
  <c r="E2" i="15"/>
  <c r="D3" i="15"/>
  <c r="D4" i="15"/>
  <c r="D5" i="15"/>
  <c r="D6" i="15"/>
  <c r="D7" i="15"/>
  <c r="C4" i="15"/>
  <c r="C5" i="15"/>
  <c r="B5" i="15"/>
  <c r="B4" i="15"/>
  <c r="E7" i="15"/>
  <c r="E6" i="15"/>
  <c r="E5" i="15"/>
  <c r="E4" i="15"/>
  <c r="E3" i="15"/>
  <c r="H2" i="15"/>
  <c r="G3" i="15" s="1"/>
  <c r="G2" i="15"/>
  <c r="D2" i="15"/>
  <c r="E27" i="14"/>
  <c r="B27" i="14"/>
  <c r="D27" i="14" s="1"/>
  <c r="E26" i="14"/>
  <c r="D26" i="14"/>
  <c r="E25" i="14"/>
  <c r="C25" i="14"/>
  <c r="D25" i="14" s="1"/>
  <c r="B25" i="14"/>
  <c r="E24" i="14"/>
  <c r="D24" i="14"/>
  <c r="E23" i="14"/>
  <c r="C23" i="14"/>
  <c r="B23" i="14"/>
  <c r="D23" i="14" s="1"/>
  <c r="G22" i="14"/>
  <c r="H22" i="14" s="1"/>
  <c r="D22" i="14"/>
  <c r="E17" i="14"/>
  <c r="B17" i="14"/>
  <c r="D17" i="14" s="1"/>
  <c r="E16" i="14"/>
  <c r="D16" i="14"/>
  <c r="E15" i="14"/>
  <c r="C15" i="14"/>
  <c r="D15" i="14" s="1"/>
  <c r="B15" i="14"/>
  <c r="E14" i="14"/>
  <c r="D14" i="14"/>
  <c r="E13" i="14"/>
  <c r="C13" i="14"/>
  <c r="B13" i="14"/>
  <c r="I12" i="14"/>
  <c r="H12" i="14"/>
  <c r="G13" i="14" s="1"/>
  <c r="G12" i="14"/>
  <c r="D12" i="14"/>
  <c r="G2" i="14"/>
  <c r="B7" i="14"/>
  <c r="D7" i="14" s="1"/>
  <c r="E7" i="14"/>
  <c r="E6" i="14"/>
  <c r="E5" i="14"/>
  <c r="B5" i="14"/>
  <c r="E4" i="14"/>
  <c r="D4" i="14"/>
  <c r="E3" i="14"/>
  <c r="B3" i="14"/>
  <c r="B69" i="13"/>
  <c r="E70" i="13"/>
  <c r="E69" i="13"/>
  <c r="B70" i="13"/>
  <c r="D70" i="13" s="1"/>
  <c r="E68" i="13"/>
  <c r="C68" i="13"/>
  <c r="B68" i="13"/>
  <c r="D68" i="13" s="1"/>
  <c r="E67" i="13"/>
  <c r="D67" i="13"/>
  <c r="E66" i="13"/>
  <c r="D66" i="13"/>
  <c r="C66" i="13"/>
  <c r="B66" i="13"/>
  <c r="G65" i="13"/>
  <c r="H65" i="13" s="1"/>
  <c r="G66" i="13" s="1"/>
  <c r="E65" i="13"/>
  <c r="D65" i="13"/>
  <c r="B59" i="13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R66" i="13" l="1"/>
  <c r="Q67" i="13" s="1"/>
  <c r="S65" i="13"/>
  <c r="L70" i="13"/>
  <c r="N70" i="13" s="1"/>
  <c r="H11" i="15"/>
  <c r="G12" i="15" s="1"/>
  <c r="H3" i="15"/>
  <c r="G4" i="15" s="1"/>
  <c r="I2" i="15"/>
  <c r="B7" i="15"/>
  <c r="I22" i="14"/>
  <c r="G23" i="14"/>
  <c r="D13" i="14"/>
  <c r="H13" i="14"/>
  <c r="G14" i="14" s="1"/>
  <c r="I13" i="14"/>
  <c r="D5" i="14"/>
  <c r="D3" i="14"/>
  <c r="D6" i="14"/>
  <c r="D2" i="14"/>
  <c r="H2" i="14"/>
  <c r="G3" i="14" s="1"/>
  <c r="H66" i="13"/>
  <c r="G67" i="13" s="1"/>
  <c r="I65" i="13"/>
  <c r="D69" i="13"/>
  <c r="D46" i="13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S66" i="13" l="1"/>
  <c r="R67" i="13"/>
  <c r="Q68" i="13" s="1"/>
  <c r="I11" i="15"/>
  <c r="H12" i="15"/>
  <c r="G13" i="15" s="1"/>
  <c r="I3" i="15"/>
  <c r="H4" i="15"/>
  <c r="G5" i="15" s="1"/>
  <c r="H23" i="14"/>
  <c r="G24" i="14" s="1"/>
  <c r="H14" i="14"/>
  <c r="G15" i="14" s="1"/>
  <c r="H3" i="14"/>
  <c r="G4" i="14" s="1"/>
  <c r="I2" i="14"/>
  <c r="H67" i="13"/>
  <c r="G68" i="13" s="1"/>
  <c r="I66" i="13"/>
  <c r="I56" i="13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R68" i="13" l="1"/>
  <c r="Q69" i="13" s="1"/>
  <c r="S67" i="13"/>
  <c r="I12" i="15"/>
  <c r="H13" i="15"/>
  <c r="G14" i="15" s="1"/>
  <c r="H5" i="15"/>
  <c r="G6" i="15" s="1"/>
  <c r="I4" i="15"/>
  <c r="H24" i="14"/>
  <c r="G25" i="14" s="1"/>
  <c r="I23" i="14"/>
  <c r="H15" i="14"/>
  <c r="G16" i="14" s="1"/>
  <c r="I14" i="14"/>
  <c r="H4" i="14"/>
  <c r="G5" i="14" s="1"/>
  <c r="I3" i="14"/>
  <c r="H68" i="13"/>
  <c r="G69" i="13" s="1"/>
  <c r="I67" i="13"/>
  <c r="I57" i="13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S68" i="13" l="1"/>
  <c r="R69" i="13"/>
  <c r="Q70" i="13" s="1"/>
  <c r="I68" i="13"/>
  <c r="I13" i="15"/>
  <c r="H14" i="15"/>
  <c r="G15" i="15" s="1"/>
  <c r="H6" i="15"/>
  <c r="G7" i="15" s="1"/>
  <c r="I5" i="15"/>
  <c r="I24" i="14"/>
  <c r="H25" i="14"/>
  <c r="G26" i="14" s="1"/>
  <c r="H16" i="14"/>
  <c r="G17" i="14" s="1"/>
  <c r="I15" i="14"/>
  <c r="H5" i="14"/>
  <c r="G6" i="14" s="1"/>
  <c r="I4" i="14"/>
  <c r="H69" i="13"/>
  <c r="G70" i="13" s="1"/>
  <c r="I58" i="13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R70" i="13" l="1"/>
  <c r="S70" i="13" s="1"/>
  <c r="S69" i="13"/>
  <c r="I14" i="15"/>
  <c r="H15" i="15"/>
  <c r="I15" i="15" s="1"/>
  <c r="H7" i="15"/>
  <c r="I7" i="15" s="1"/>
  <c r="I6" i="15"/>
  <c r="I25" i="14"/>
  <c r="H26" i="14"/>
  <c r="G27" i="14" s="1"/>
  <c r="H17" i="14"/>
  <c r="I17" i="14" s="1"/>
  <c r="I16" i="14"/>
  <c r="H6" i="14"/>
  <c r="G7" i="14" s="1"/>
  <c r="I5" i="14"/>
  <c r="H70" i="13"/>
  <c r="I70" i="13" s="1"/>
  <c r="I69" i="13"/>
  <c r="I59" i="13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27" i="14" l="1"/>
  <c r="I27" i="14" s="1"/>
  <c r="I26" i="14"/>
  <c r="H7" i="14"/>
  <c r="I7" i="14" s="1"/>
  <c r="I6" i="14"/>
  <c r="H40" i="13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<sst xmlns="http://schemas.openxmlformats.org/spreadsheetml/2006/main" count="774" uniqueCount="86">
  <si>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</si>
  <si>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</si>
  <si>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</si>
  <si>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</si>
  <si>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</si>
  <si>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</si>
  <si>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</si>
  <si>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</si>
  <si>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</si>
  <si>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</si>
  <si>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</si>
  <si>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</si>
  <si>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</si>
  <si>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</si>
  <si>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</si>
  <si>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</si>
  <si>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</si>
  <si>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</si>
  <si>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</si>
  <si>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</si>
  <si>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</si>
  <si>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</si>
  <si>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</si>
  <si>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</si>
  <si>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</si>
  <si>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</si>
  <si>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</si>
  <si>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</si>
  <si>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</si>
  <si>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</si>
  <si>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</si>
  <si>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</si>
  <si>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</si>
  <si>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</si>
  <si>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</si>
  <si>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</si>
  <si>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</si>
  <si>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</si>
  <si>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</si>
  <si>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</si>
  <si>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</si>
  <si>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</si>
  <si>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</si>
  <si>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</si>
  <si>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</si>
  <si>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</si>
  <si>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</si>
  <si>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</si>
  <si>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</si>
  <si>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</si>
  <si>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</si>
  <si>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</si>
  <si>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</si>
  <si>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</si>
  <si>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</si>
  <si>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</si>
  <si>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</si>
  <si>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</si>
  <si>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</si>
  <si>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</si>
  <si>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</si>
  <si>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</si>
  <si>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</si>
  <si>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</si>
  <si>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</si>
  <si>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</si>
  <si>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</si>
  <si>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</si>
  <si>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</si>
  <si>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</si>
  <si>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</si>
  <si>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</si>
  <si>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</si>
  <si>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</si>
  <si>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</si>
  <si>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</si>
  <si>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</si>
  <si>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</si>
  <si>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</si>
  <si>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</si>
  <si>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</si>
  <si>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</si>
  <si>
    <t>111-220</t>
    <phoneticPr fontId="3" type="noConversion"/>
  </si>
  <si>
    <t>HHLM spatial chirp (meV/um)</t>
    <phoneticPr fontId="3" type="noConversion"/>
  </si>
  <si>
    <t>HHLM bandwidth (meV)</t>
    <phoneticPr fontId="3" type="noConversion"/>
  </si>
  <si>
    <t>111-220-555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</si>
</sst>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64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0" fontId="1" fillId="8" borderId="0" xfId="0" applyFont="1" applyFill="1"/>
    <xf numFmtId="165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zoomScaleNormal="100" workbookViewId="0">
      <selection activeCell="D21" sqref="D21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>
      <c r="C39" s="9" t="s">
        <v>40</v>
      </c>
      <c r="D39">
        <v>4</v>
      </c>
      <c r="F39">
        <v>15</v>
      </c>
      <c r="G39" t="s">
        <v>41</v>
      </c>
    </row>
    <row r="40" spans="1:8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>
      <c r="A26" s="16"/>
      <c r="B26" s="16"/>
      <c r="C26" s="47" t="s">
        <v>31</v>
      </c>
      <c r="D26" s="47"/>
      <c r="E26" s="47"/>
      <c r="F26" s="47"/>
    </row>
    <row r="27" spans="1:8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S70"/>
  <sheetViews>
    <sheetView tabSelected="1" topLeftCell="C49" workbookViewId="0">
      <selection activeCell="P73" sqref="P73"/>
    </sheetView>
  </sheetViews>
  <sheetFormatPr defaultRowHeight="15.75"/>
  <cols>
    <col min="1" max="1" width="8.625" bestFit="1" customWidth="1"/>
    <col min="2" max="2" width="25.5" bestFit="1" customWidth="1"/>
    <col min="3" max="3" width="15.375" bestFit="1" customWidth="1"/>
    <col min="4" max="4" width="11.875" bestFit="1" customWidth="1"/>
    <col min="5" max="5" width="14.875" bestFit="1" customWidth="1"/>
    <col min="6" max="6" width="15.625" bestFit="1" customWidth="1"/>
    <col min="7" max="9" width="11.875" bestFit="1" customWidth="1"/>
    <col min="11" max="11" width="7.5" bestFit="1" customWidth="1"/>
    <col min="12" max="12" width="25.5" bestFit="1" customWidth="1"/>
    <col min="13" max="14" width="11.875" bestFit="1" customWidth="1"/>
    <col min="15" max="15" width="11.375" bestFit="1" customWidth="1"/>
    <col min="16" max="16" width="12.5" bestFit="1" customWidth="1"/>
    <col min="17" max="19" width="11.875" bestFit="1" customWidth="1"/>
  </cols>
  <sheetData>
    <row r="1" spans="1:9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>
      <c r="A6">
        <v>311</v>
      </c>
      <c r="C6">
        <v>23.541</v>
      </c>
    </row>
    <row r="7" spans="1:9">
      <c r="A7">
        <v>331</v>
      </c>
      <c r="C7">
        <v>31.66</v>
      </c>
    </row>
    <row r="8" spans="1:9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>
      <c r="A10" t="s">
        <v>63</v>
      </c>
      <c r="B10" t="s">
        <v>58</v>
      </c>
    </row>
    <row r="11" spans="1:9">
      <c r="A11">
        <v>9481</v>
      </c>
      <c r="B11">
        <f>0.0000000000619927</f>
        <v>6.1992700000000005E-11</v>
      </c>
    </row>
    <row r="14" spans="1:9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1" spans="1:9">
      <c r="B31" t="s">
        <v>83</v>
      </c>
      <c r="C31" s="8">
        <v>-1.1375067569572901E-18</v>
      </c>
    </row>
    <row r="32" spans="1:9">
      <c r="B32" t="s">
        <v>84</v>
      </c>
      <c r="C32">
        <v>142.46559719211601</v>
      </c>
    </row>
    <row r="34" spans="1:9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1" spans="1:9">
      <c r="B41" t="s">
        <v>83</v>
      </c>
      <c r="C41">
        <v>-3.6051209103971797E-2</v>
      </c>
    </row>
    <row r="42" spans="1:9">
      <c r="B42" t="s">
        <v>84</v>
      </c>
      <c r="C42">
        <v>213.240960670487</v>
      </c>
    </row>
    <row r="44" spans="1:9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19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19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1" spans="1:19">
      <c r="B51" t="s">
        <v>83</v>
      </c>
      <c r="C51">
        <v>-2.5223707918536498E-2</v>
      </c>
    </row>
    <row r="52" spans="1:19">
      <c r="B52" t="s">
        <v>84</v>
      </c>
      <c r="C52">
        <v>223.86280141900701</v>
      </c>
    </row>
    <row r="54" spans="1:19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19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19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19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19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19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19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  <row r="61" spans="1:19">
      <c r="B61" t="s">
        <v>83</v>
      </c>
      <c r="C61" s="8">
        <v>-1.1375067569572901E-18</v>
      </c>
    </row>
    <row r="62" spans="1:19">
      <c r="B62" t="s">
        <v>84</v>
      </c>
      <c r="C62">
        <v>223.86280141900701</v>
      </c>
    </row>
    <row r="64" spans="1:19">
      <c r="A64" t="s">
        <v>82</v>
      </c>
      <c r="B64" t="s">
        <v>70</v>
      </c>
      <c r="C64" t="s">
        <v>71</v>
      </c>
      <c r="D64" t="s">
        <v>73</v>
      </c>
      <c r="E64" t="s">
        <v>76</v>
      </c>
      <c r="F64" t="s">
        <v>75</v>
      </c>
      <c r="G64" t="s">
        <v>74</v>
      </c>
      <c r="H64" t="s">
        <v>77</v>
      </c>
      <c r="I64" t="s">
        <v>78</v>
      </c>
      <c r="K64" t="s">
        <v>82</v>
      </c>
      <c r="L64" t="s">
        <v>70</v>
      </c>
      <c r="M64" t="s">
        <v>71</v>
      </c>
      <c r="N64" t="s">
        <v>73</v>
      </c>
      <c r="O64" t="s">
        <v>76</v>
      </c>
      <c r="P64" t="s">
        <v>75</v>
      </c>
      <c r="Q64" t="s">
        <v>74</v>
      </c>
      <c r="R64" t="s">
        <v>77</v>
      </c>
      <c r="S64" t="s">
        <v>78</v>
      </c>
    </row>
    <row r="65" spans="1:19">
      <c r="A65" t="s">
        <v>64</v>
      </c>
      <c r="B65">
        <v>12.0368582999333</v>
      </c>
      <c r="C65">
        <v>9</v>
      </c>
      <c r="D65">
        <f>SIN(RADIANS(B65-C65))/SIN(RADIANS(B65+C65))</f>
        <v>0.14758501191458828</v>
      </c>
      <c r="E65">
        <f>A$11/1000</f>
        <v>9.4809999999999999</v>
      </c>
      <c r="F65">
        <v>3.355</v>
      </c>
      <c r="G65">
        <f>50*0.95^2</f>
        <v>45.125</v>
      </c>
      <c r="H65">
        <f>G65*F65/E65*0.95</f>
        <v>15.169777054108215</v>
      </c>
      <c r="I65">
        <f>G65-H65</f>
        <v>29.955222945891784</v>
      </c>
      <c r="K65" t="s">
        <v>64</v>
      </c>
      <c r="L65">
        <v>12.0368582999333</v>
      </c>
      <c r="M65">
        <v>9</v>
      </c>
      <c r="N65">
        <f>SIN(RADIANS(L65-M65))/SIN(RADIANS(L65+M65))</f>
        <v>0.14758501191458828</v>
      </c>
      <c r="O65">
        <v>9.4809999999999999</v>
      </c>
      <c r="P65">
        <v>3.355</v>
      </c>
      <c r="Q65">
        <f>50*0.95^2</f>
        <v>45.125</v>
      </c>
      <c r="R65">
        <f>Q65*P65/O65*0.95</f>
        <v>15.169777054108215</v>
      </c>
      <c r="S65">
        <f>Q65-R65</f>
        <v>29.955222945891784</v>
      </c>
    </row>
    <row r="66" spans="1:19">
      <c r="A66" t="s">
        <v>66</v>
      </c>
      <c r="B66">
        <f>B65</f>
        <v>12.0368582999333</v>
      </c>
      <c r="C66">
        <f>-C65</f>
        <v>-9</v>
      </c>
      <c r="D66">
        <f>SIN(RADIANS(B66-C66))/SIN(RADIANS(B66+C66))</f>
        <v>6.7757557967927591</v>
      </c>
      <c r="E66">
        <f>F65</f>
        <v>3.355</v>
      </c>
      <c r="F66">
        <v>3.2789999999999999</v>
      </c>
      <c r="G66">
        <f>H65</f>
        <v>15.169777054108215</v>
      </c>
      <c r="H66">
        <f t="shared" ref="H66:H70" si="28">G66*F66/E66*0.95</f>
        <v>14.084832790581158</v>
      </c>
      <c r="I66">
        <f>G66-H66</f>
        <v>1.0849442635270563</v>
      </c>
      <c r="K66" t="s">
        <v>66</v>
      </c>
      <c r="L66">
        <f>L65</f>
        <v>12.0368582999333</v>
      </c>
      <c r="M66">
        <f>-M65</f>
        <v>-9</v>
      </c>
      <c r="N66">
        <f>SIN(RADIANS(L66-M66))/SIN(RADIANS(L66+M66))</f>
        <v>6.7757557967927591</v>
      </c>
      <c r="O66">
        <f>P65</f>
        <v>3.355</v>
      </c>
      <c r="P66">
        <v>3.2789999999999999</v>
      </c>
      <c r="Q66">
        <f>R65</f>
        <v>15.169777054108215</v>
      </c>
      <c r="R66">
        <f t="shared" ref="R66:R70" si="29">Q66*P66/O66*0.95</f>
        <v>14.084832790581158</v>
      </c>
      <c r="S66">
        <f>Q66-R66</f>
        <v>1.0849442635270563</v>
      </c>
    </row>
    <row r="67" spans="1:19">
      <c r="A67" t="s">
        <v>67</v>
      </c>
      <c r="B67">
        <v>19.91</v>
      </c>
      <c r="C67">
        <v>16.899999999999999</v>
      </c>
      <c r="D67">
        <f t="shared" ref="D67:D70" si="30">SIN(RADIANS(B67-C67))/SIN(RADIANS(B67+C67))</f>
        <v>8.7639288616412861E-2</v>
      </c>
      <c r="E67">
        <f t="shared" ref="E67:E70" si="31">F66</f>
        <v>3.2789999999999999</v>
      </c>
      <c r="F67">
        <v>1.887</v>
      </c>
      <c r="G67">
        <f t="shared" ref="G67:G70" si="32">H66</f>
        <v>14.084832790581158</v>
      </c>
      <c r="H67">
        <f t="shared" si="28"/>
        <v>7.700267002755508</v>
      </c>
      <c r="I67">
        <f t="shared" ref="I67:I70" si="33">G67-H67</f>
        <v>6.3845657878256503</v>
      </c>
      <c r="K67" t="s">
        <v>67</v>
      </c>
      <c r="L67">
        <v>19.91</v>
      </c>
      <c r="M67">
        <v>13</v>
      </c>
      <c r="N67">
        <f t="shared" ref="N67:N70" si="34">SIN(RADIANS(L67-M67))/SIN(RADIANS(L67+M67))</f>
        <v>0.22143467602751127</v>
      </c>
      <c r="O67">
        <f t="shared" ref="O67:O70" si="35">P66</f>
        <v>3.2789999999999999</v>
      </c>
      <c r="P67">
        <v>1.206</v>
      </c>
      <c r="Q67">
        <f t="shared" ref="Q67:Q70" si="36">R66</f>
        <v>14.084832790581158</v>
      </c>
      <c r="R67">
        <f t="shared" si="29"/>
        <v>4.9213153181362701</v>
      </c>
      <c r="S67">
        <f t="shared" ref="S67:S70" si="37">Q67-R67</f>
        <v>9.1635174724448873</v>
      </c>
    </row>
    <row r="68" spans="1:19">
      <c r="A68" t="s">
        <v>65</v>
      </c>
      <c r="B68">
        <f>B67</f>
        <v>19.91</v>
      </c>
      <c r="C68">
        <f>-C67</f>
        <v>-16.899999999999999</v>
      </c>
      <c r="D68">
        <f t="shared" si="30"/>
        <v>11.410407544233792</v>
      </c>
      <c r="E68">
        <f t="shared" si="31"/>
        <v>1.887</v>
      </c>
      <c r="F68">
        <v>1.7749999999999999</v>
      </c>
      <c r="G68">
        <f t="shared" si="32"/>
        <v>7.700267002755508</v>
      </c>
      <c r="H68">
        <f t="shared" si="28"/>
        <v>6.881067956224947</v>
      </c>
      <c r="I68">
        <f t="shared" si="33"/>
        <v>0.81919904653056097</v>
      </c>
      <c r="K68" t="s">
        <v>65</v>
      </c>
      <c r="L68">
        <f>L67</f>
        <v>19.91</v>
      </c>
      <c r="M68">
        <f>-M67</f>
        <v>-13</v>
      </c>
      <c r="N68">
        <f t="shared" si="34"/>
        <v>4.5160045298224158</v>
      </c>
      <c r="O68">
        <f t="shared" si="35"/>
        <v>1.206</v>
      </c>
      <c r="P68">
        <v>1.1930000000000001</v>
      </c>
      <c r="Q68">
        <f t="shared" si="36"/>
        <v>4.9213153181362701</v>
      </c>
      <c r="R68">
        <f t="shared" si="29"/>
        <v>4.6248529981838651</v>
      </c>
      <c r="S68">
        <f t="shared" si="37"/>
        <v>0.29646231995240502</v>
      </c>
    </row>
    <row r="69" spans="1:19">
      <c r="A69" t="s">
        <v>68</v>
      </c>
      <c r="B69">
        <f>C5</f>
        <v>42.929010627216698</v>
      </c>
      <c r="C69">
        <v>0</v>
      </c>
      <c r="D69">
        <f t="shared" si="30"/>
        <v>1</v>
      </c>
      <c r="E69">
        <f t="shared" si="31"/>
        <v>1.7749999999999999</v>
      </c>
      <c r="F69">
        <v>0.28799999999999998</v>
      </c>
      <c r="G69">
        <f t="shared" si="32"/>
        <v>6.881067956224947</v>
      </c>
      <c r="H69">
        <f t="shared" si="28"/>
        <v>1.0606536297595186</v>
      </c>
      <c r="I69">
        <f t="shared" si="33"/>
        <v>5.8204143264654284</v>
      </c>
      <c r="K69" t="s">
        <v>68</v>
      </c>
      <c r="L69">
        <v>42.929010627216698</v>
      </c>
      <c r="M69">
        <v>0</v>
      </c>
      <c r="N69">
        <f t="shared" si="34"/>
        <v>1</v>
      </c>
      <c r="O69">
        <f t="shared" si="35"/>
        <v>1.1930000000000001</v>
      </c>
      <c r="P69">
        <v>0.28399999999999997</v>
      </c>
      <c r="Q69">
        <f t="shared" si="36"/>
        <v>4.6248529981838651</v>
      </c>
      <c r="R69">
        <f t="shared" si="29"/>
        <v>1.0459223293461914</v>
      </c>
      <c r="S69">
        <f t="shared" si="37"/>
        <v>3.5789306688376739</v>
      </c>
    </row>
    <row r="70" spans="1:19">
      <c r="A70" t="s">
        <v>69</v>
      </c>
      <c r="B70">
        <f>B69</f>
        <v>42.929010627216698</v>
      </c>
      <c r="C70">
        <v>-15</v>
      </c>
      <c r="D70">
        <f t="shared" si="30"/>
        <v>1.8092059522717598</v>
      </c>
      <c r="E70">
        <f t="shared" si="31"/>
        <v>0.28799999999999998</v>
      </c>
      <c r="F70">
        <v>0.17199999999999999</v>
      </c>
      <c r="G70">
        <f t="shared" si="32"/>
        <v>1.0606536297595186</v>
      </c>
      <c r="H70">
        <f t="shared" si="28"/>
        <v>0.60177362188439354</v>
      </c>
      <c r="I70">
        <f t="shared" si="33"/>
        <v>0.45888000787512506</v>
      </c>
      <c r="K70" t="s">
        <v>69</v>
      </c>
      <c r="L70">
        <f>L69</f>
        <v>42.929010627216698</v>
      </c>
      <c r="M70">
        <v>-15</v>
      </c>
      <c r="N70">
        <f t="shared" si="34"/>
        <v>1.8092059522717598</v>
      </c>
      <c r="O70">
        <f t="shared" si="35"/>
        <v>0.28399999999999997</v>
      </c>
      <c r="P70">
        <v>0.17100000000000001</v>
      </c>
      <c r="Q70">
        <f t="shared" si="36"/>
        <v>1.0459223293461914</v>
      </c>
      <c r="R70">
        <f t="shared" si="29"/>
        <v>0.59827493803622822</v>
      </c>
      <c r="S70">
        <f t="shared" si="37"/>
        <v>0.44764739130996323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719F-33BE-4F0E-9559-A6EEE68C0B3D}">
  <dimension ref="A1:I15"/>
  <sheetViews>
    <sheetView workbookViewId="0">
      <selection activeCell="I14" sqref="I14"/>
    </sheetView>
  </sheetViews>
  <sheetFormatPr defaultRowHeight="15.75"/>
  <cols>
    <col min="1" max="1" width="7.5" bestFit="1" customWidth="1"/>
    <col min="2" max="2" width="11.875" bestFit="1" customWidth="1"/>
    <col min="3" max="3" width="9.875" bestFit="1" customWidth="1"/>
    <col min="4" max="4" width="11.875" bestFit="1" customWidth="1"/>
    <col min="5" max="5" width="11.5" bestFit="1" customWidth="1"/>
    <col min="6" max="6" width="12.875" bestFit="1" customWidth="1"/>
    <col min="7" max="8" width="11.875" bestFit="1" customWidth="1"/>
    <col min="9" max="9" width="12.125" bestFit="1" customWidth="1"/>
  </cols>
  <sheetData>
    <row r="1" spans="1:9">
      <c r="A1" t="s">
        <v>82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12.042523880204399</v>
      </c>
      <c r="C2">
        <v>9</v>
      </c>
      <c r="D2">
        <f>SIN(RADIANS(B2-C2))/SIN(RADIANS(B2+C2))</f>
        <v>0.14782208373497599</v>
      </c>
      <c r="E2">
        <f>9481/1000</f>
        <v>9.4809999999999999</v>
      </c>
      <c r="F2">
        <v>3.35</v>
      </c>
      <c r="G2">
        <f>50*0.95^2</f>
        <v>45.125</v>
      </c>
      <c r="H2">
        <f>G2*F2/E2*0.95</f>
        <v>15.147169338677356</v>
      </c>
      <c r="I2">
        <f>G2-H2</f>
        <v>29.977830661322642</v>
      </c>
    </row>
    <row r="3" spans="1:9">
      <c r="A3" t="s">
        <v>66</v>
      </c>
      <c r="B3">
        <v>19.9159058696595</v>
      </c>
      <c r="C3">
        <v>16.899999999999999</v>
      </c>
      <c r="D3">
        <f t="shared" ref="D3:D7" si="0">SIN(RADIANS(B3-C3))/SIN(RADIANS(B3+C3))</f>
        <v>8.7798992905339462E-2</v>
      </c>
      <c r="E3">
        <f>F2</f>
        <v>3.35</v>
      </c>
      <c r="F3">
        <v>3.355</v>
      </c>
      <c r="G3">
        <f>H2</f>
        <v>15.147169338677356</v>
      </c>
      <c r="H3">
        <f t="shared" ref="H3:H7" si="1">G3*F3/E3*0.95</f>
        <v>14.411288201402806</v>
      </c>
      <c r="I3">
        <f>G3-H3</f>
        <v>0.73588113727454996</v>
      </c>
    </row>
    <row r="4" spans="1:9">
      <c r="A4" t="s">
        <v>67</v>
      </c>
      <c r="B4">
        <f>B3</f>
        <v>19.9159058696595</v>
      </c>
      <c r="C4">
        <f>-C3</f>
        <v>-16.899999999999999</v>
      </c>
      <c r="D4">
        <f t="shared" si="0"/>
        <v>11.389652283120727</v>
      </c>
      <c r="E4">
        <f t="shared" ref="E4:E7" si="2">F3</f>
        <v>3.355</v>
      </c>
      <c r="F4">
        <v>3.35</v>
      </c>
      <c r="G4">
        <f t="shared" ref="G4:G7" si="3">H3</f>
        <v>14.411288201402806</v>
      </c>
      <c r="H4">
        <f t="shared" si="1"/>
        <v>13.670320328156313</v>
      </c>
      <c r="I4">
        <f t="shared" ref="I4:I7" si="4">G4-H4</f>
        <v>0.74096787324649327</v>
      </c>
    </row>
    <row r="5" spans="1:9">
      <c r="A5" t="s">
        <v>65</v>
      </c>
      <c r="B5">
        <f>B2</f>
        <v>12.042523880204399</v>
      </c>
      <c r="C5">
        <f>-C2</f>
        <v>-9</v>
      </c>
      <c r="D5">
        <f t="shared" si="0"/>
        <v>6.7648890797186843</v>
      </c>
      <c r="E5">
        <f t="shared" si="2"/>
        <v>3.35</v>
      </c>
      <c r="F5">
        <v>3.0920000000000001</v>
      </c>
      <c r="G5">
        <f t="shared" si="3"/>
        <v>13.670320328156313</v>
      </c>
      <c r="H5">
        <f t="shared" si="1"/>
        <v>11.986626546843688</v>
      </c>
      <c r="I5">
        <f t="shared" si="4"/>
        <v>1.6836937813126251</v>
      </c>
    </row>
    <row r="6" spans="1:9">
      <c r="A6" t="s">
        <v>68</v>
      </c>
      <c r="B6">
        <v>42.928413263468897</v>
      </c>
      <c r="C6">
        <v>0</v>
      </c>
      <c r="D6">
        <f t="shared" si="0"/>
        <v>1</v>
      </c>
      <c r="E6">
        <f t="shared" si="2"/>
        <v>3.0920000000000001</v>
      </c>
      <c r="F6">
        <v>0.29299999999999998</v>
      </c>
      <c r="G6">
        <f t="shared" si="3"/>
        <v>11.986626546843688</v>
      </c>
      <c r="H6">
        <f t="shared" si="1"/>
        <v>1.0790677552761772</v>
      </c>
      <c r="I6">
        <f t="shared" si="4"/>
        <v>10.90755879156751</v>
      </c>
    </row>
    <row r="7" spans="1:9">
      <c r="A7" t="s">
        <v>69</v>
      </c>
      <c r="B7">
        <f>B6</f>
        <v>42.928413263468897</v>
      </c>
      <c r="C7">
        <v>-15</v>
      </c>
      <c r="D7">
        <f t="shared" si="0"/>
        <v>1.8092297153788244</v>
      </c>
      <c r="E7">
        <f t="shared" si="2"/>
        <v>0.29299999999999998</v>
      </c>
      <c r="F7">
        <v>0.17399999999999999</v>
      </c>
      <c r="G7">
        <f t="shared" si="3"/>
        <v>1.0790677552761772</v>
      </c>
      <c r="H7">
        <f t="shared" si="1"/>
        <v>0.60877098958072384</v>
      </c>
      <c r="I7">
        <f t="shared" si="4"/>
        <v>0.47029676569545331</v>
      </c>
    </row>
    <row r="9" spans="1:9">
      <c r="A9" t="s">
        <v>82</v>
      </c>
      <c r="B9" t="s">
        <v>70</v>
      </c>
      <c r="C9" t="s">
        <v>71</v>
      </c>
      <c r="D9" t="s">
        <v>73</v>
      </c>
      <c r="E9" t="s">
        <v>76</v>
      </c>
      <c r="F9" t="s">
        <v>75</v>
      </c>
      <c r="G9" t="s">
        <v>74</v>
      </c>
      <c r="H9" t="s">
        <v>77</v>
      </c>
      <c r="I9" t="s">
        <v>78</v>
      </c>
    </row>
    <row r="10" spans="1:9">
      <c r="A10" t="s">
        <v>64</v>
      </c>
      <c r="B10">
        <v>12.042523880204399</v>
      </c>
      <c r="C10">
        <v>9</v>
      </c>
      <c r="D10">
        <f>SIN(RADIANS(B10-C10))/SIN(RADIANS(B10+C10))</f>
        <v>0.14782208373497599</v>
      </c>
      <c r="E10">
        <f>9481/1000</f>
        <v>9.4809999999999999</v>
      </c>
      <c r="F10">
        <v>3.35</v>
      </c>
      <c r="G10">
        <f>50*0.95^2</f>
        <v>45.125</v>
      </c>
      <c r="H10">
        <f>G10*F10/E10*0.95</f>
        <v>15.147169338677356</v>
      </c>
      <c r="I10">
        <f>G10-H10</f>
        <v>29.977830661322642</v>
      </c>
    </row>
    <row r="11" spans="1:9">
      <c r="A11" t="s">
        <v>66</v>
      </c>
      <c r="B11">
        <v>19.9159058696595</v>
      </c>
      <c r="C11">
        <v>0</v>
      </c>
      <c r="D11">
        <f t="shared" ref="D11:D15" si="5">SIN(RADIANS(B11-C11))/SIN(RADIANS(B11+C11))</f>
        <v>1</v>
      </c>
      <c r="E11">
        <f>F10</f>
        <v>3.35</v>
      </c>
      <c r="F11">
        <v>1.149</v>
      </c>
      <c r="G11">
        <f>H10</f>
        <v>15.147169338677356</v>
      </c>
      <c r="H11">
        <f t="shared" ref="H11:H15" si="6">G11*F11/E11*0.95</f>
        <v>4.9354903557114236</v>
      </c>
      <c r="I11">
        <f>G11-H11</f>
        <v>10.211678982965932</v>
      </c>
    </row>
    <row r="12" spans="1:9">
      <c r="A12" t="s">
        <v>67</v>
      </c>
      <c r="B12">
        <f>B11</f>
        <v>19.9159058696595</v>
      </c>
      <c r="C12">
        <f>-C11</f>
        <v>0</v>
      </c>
      <c r="D12">
        <f t="shared" si="5"/>
        <v>1</v>
      </c>
      <c r="E12">
        <f t="shared" ref="E12:E15" si="7">F11</f>
        <v>1.149</v>
      </c>
      <c r="F12">
        <v>1.149</v>
      </c>
      <c r="G12">
        <f t="shared" ref="G12:G15" si="8">H11</f>
        <v>4.9354903557114236</v>
      </c>
      <c r="H12">
        <f t="shared" si="6"/>
        <v>4.6887158379258524</v>
      </c>
      <c r="I12">
        <f t="shared" ref="I12:I15" si="9">G12-H12</f>
        <v>0.24677451778557113</v>
      </c>
    </row>
    <row r="13" spans="1:9">
      <c r="A13" t="s">
        <v>65</v>
      </c>
      <c r="B13">
        <f>B10</f>
        <v>12.042523880204399</v>
      </c>
      <c r="C13">
        <f>-C10</f>
        <v>-9</v>
      </c>
      <c r="D13">
        <f t="shared" si="5"/>
        <v>6.7648890797186843</v>
      </c>
      <c r="E13">
        <f t="shared" si="7"/>
        <v>1.149</v>
      </c>
      <c r="F13">
        <v>1.149</v>
      </c>
      <c r="G13">
        <f t="shared" si="8"/>
        <v>4.6887158379258524</v>
      </c>
      <c r="H13">
        <f t="shared" si="6"/>
        <v>4.4542800460295595</v>
      </c>
      <c r="I13">
        <f t="shared" si="9"/>
        <v>0.23443579189629293</v>
      </c>
    </row>
    <row r="14" spans="1:9">
      <c r="A14" t="s">
        <v>68</v>
      </c>
      <c r="B14">
        <v>42.928413263468897</v>
      </c>
      <c r="C14">
        <v>0</v>
      </c>
      <c r="D14">
        <f t="shared" si="5"/>
        <v>1</v>
      </c>
      <c r="E14">
        <f t="shared" si="7"/>
        <v>1.149</v>
      </c>
      <c r="F14">
        <v>0.28299999999999997</v>
      </c>
      <c r="G14">
        <f t="shared" si="8"/>
        <v>4.4542800460295595</v>
      </c>
      <c r="H14">
        <f t="shared" si="6"/>
        <v>1.0422395042428607</v>
      </c>
      <c r="I14">
        <f t="shared" si="9"/>
        <v>3.4120405417866988</v>
      </c>
    </row>
    <row r="15" spans="1:9">
      <c r="A15" t="s">
        <v>69</v>
      </c>
      <c r="B15">
        <f>B14</f>
        <v>42.928413263468897</v>
      </c>
      <c r="C15">
        <v>-15</v>
      </c>
      <c r="D15">
        <f t="shared" si="5"/>
        <v>1.8092297153788244</v>
      </c>
      <c r="E15">
        <f t="shared" si="7"/>
        <v>0.28299999999999997</v>
      </c>
      <c r="F15">
        <v>0.17100000000000001</v>
      </c>
      <c r="G15">
        <f t="shared" si="8"/>
        <v>1.0422395042428607</v>
      </c>
      <c r="H15">
        <f t="shared" si="6"/>
        <v>0.59827493803622878</v>
      </c>
      <c r="I15">
        <f t="shared" si="9"/>
        <v>0.44396456620663194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462-A788-4188-BCB4-115117FE54BC}">
  <dimension ref="A1:I27"/>
  <sheetViews>
    <sheetView topLeftCell="A16" workbookViewId="0">
      <selection activeCell="M18" sqref="M18"/>
    </sheetView>
  </sheetViews>
  <sheetFormatPr defaultRowHeight="15.75"/>
  <cols>
    <col min="1" max="1" width="12.75" bestFit="1" customWidth="1"/>
    <col min="2" max="2" width="6.5" bestFit="1" customWidth="1"/>
    <col min="3" max="3" width="11" bestFit="1" customWidth="1"/>
    <col min="4" max="4" width="8.5" bestFit="1" customWidth="1"/>
    <col min="5" max="5" width="13" bestFit="1" customWidth="1"/>
    <col min="6" max="6" width="14.375" bestFit="1" customWidth="1"/>
    <col min="7" max="7" width="8.875" bestFit="1" customWidth="1"/>
    <col min="8" max="8" width="10.125" bestFit="1" customWidth="1"/>
    <col min="9" max="9" width="13.5" bestFit="1" customWidth="1"/>
  </cols>
  <sheetData>
    <row r="1" spans="1:9">
      <c r="A1" t="s">
        <v>85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6.38</v>
      </c>
      <c r="C2">
        <v>0</v>
      </c>
      <c r="D2">
        <f>SIN(RADIANS(B2-C2))/SIN(RADIANS(B2+C2))</f>
        <v>1</v>
      </c>
      <c r="E2">
        <v>17.795000000000002</v>
      </c>
      <c r="F2">
        <v>2.7160000000000002</v>
      </c>
      <c r="G2">
        <f>40*0.95^2</f>
        <v>36.1</v>
      </c>
      <c r="H2">
        <f>G2*F2/E2*0.95</f>
        <v>5.2343478505198089</v>
      </c>
      <c r="I2">
        <f>G2-H2</f>
        <v>30.865652149480191</v>
      </c>
    </row>
    <row r="3" spans="1:9">
      <c r="A3" t="s">
        <v>66</v>
      </c>
      <c r="B3">
        <f>B2</f>
        <v>6.38</v>
      </c>
      <c r="C3">
        <v>0</v>
      </c>
      <c r="D3">
        <f>SIN(RADIANS(B3-C3))/SIN(RADIANS(B3+C3))</f>
        <v>1</v>
      </c>
      <c r="E3">
        <f>F2</f>
        <v>2.7160000000000002</v>
      </c>
      <c r="F3">
        <v>2.7160000000000002</v>
      </c>
      <c r="G3">
        <f>H2</f>
        <v>5.2343478505198089</v>
      </c>
      <c r="H3">
        <f t="shared" ref="H3:H7" si="0">G3*F3/E3*0.95</f>
        <v>4.9726304579938185</v>
      </c>
      <c r="I3">
        <f>G3-H3</f>
        <v>0.26171739252599036</v>
      </c>
    </row>
    <row r="4" spans="1:9">
      <c r="A4" t="s">
        <v>67</v>
      </c>
      <c r="B4">
        <v>10.454000000000001</v>
      </c>
      <c r="C4">
        <v>0</v>
      </c>
      <c r="D4">
        <f t="shared" ref="D4:D7" si="1">SIN(RADIANS(B4-C4))/SIN(RADIANS(B4+C4))</f>
        <v>1</v>
      </c>
      <c r="E4">
        <f t="shared" ref="E4:E7" si="2">F3</f>
        <v>2.7160000000000002</v>
      </c>
      <c r="F4">
        <v>1.163</v>
      </c>
      <c r="G4">
        <f t="shared" ref="G4:G7" si="3">H3</f>
        <v>4.9726304579938185</v>
      </c>
      <c r="H4">
        <f t="shared" si="0"/>
        <v>2.0228316500421468</v>
      </c>
      <c r="I4">
        <f t="shared" ref="I4:I7" si="4">G4-H4</f>
        <v>2.9497988079516717</v>
      </c>
    </row>
    <row r="5" spans="1:9">
      <c r="A5" t="s">
        <v>65</v>
      </c>
      <c r="B5">
        <f>B4</f>
        <v>10.454000000000001</v>
      </c>
      <c r="C5">
        <v>0</v>
      </c>
      <c r="D5">
        <f t="shared" si="1"/>
        <v>1</v>
      </c>
      <c r="E5">
        <f t="shared" si="2"/>
        <v>1.163</v>
      </c>
      <c r="F5">
        <v>1.163</v>
      </c>
      <c r="G5">
        <f t="shared" si="3"/>
        <v>2.0228316500421468</v>
      </c>
      <c r="H5">
        <f t="shared" si="0"/>
        <v>1.9216900675400395</v>
      </c>
      <c r="I5">
        <f t="shared" si="4"/>
        <v>0.10114158250210736</v>
      </c>
    </row>
    <row r="6" spans="1:9">
      <c r="A6" t="s">
        <v>68</v>
      </c>
      <c r="B6">
        <v>33.747</v>
      </c>
      <c r="C6">
        <v>0</v>
      </c>
      <c r="D6">
        <f t="shared" si="1"/>
        <v>1</v>
      </c>
      <c r="E6">
        <f t="shared" si="2"/>
        <v>1.163</v>
      </c>
      <c r="F6">
        <v>1.1399999999999999</v>
      </c>
      <c r="G6">
        <f t="shared" si="3"/>
        <v>1.9216900675400395</v>
      </c>
      <c r="H6">
        <f t="shared" si="0"/>
        <v>1.7895015848201739</v>
      </c>
      <c r="I6">
        <f t="shared" si="4"/>
        <v>0.13218848271986561</v>
      </c>
    </row>
    <row r="7" spans="1:9">
      <c r="A7" t="s">
        <v>69</v>
      </c>
      <c r="B7">
        <f>B6</f>
        <v>33.747</v>
      </c>
      <c r="C7">
        <v>-15</v>
      </c>
      <c r="D7">
        <f t="shared" si="1"/>
        <v>2.3392313239218812</v>
      </c>
      <c r="E7">
        <f t="shared" si="2"/>
        <v>1.1399999999999999</v>
      </c>
      <c r="F7">
        <v>1.1399999999999999</v>
      </c>
      <c r="G7">
        <f t="shared" si="3"/>
        <v>1.7895015848201739</v>
      </c>
      <c r="H7">
        <f t="shared" si="0"/>
        <v>1.7000265055791648</v>
      </c>
      <c r="I7">
        <f t="shared" si="4"/>
        <v>8.9475079241009059E-2</v>
      </c>
    </row>
    <row r="11" spans="1:9">
      <c r="A11" t="s">
        <v>85</v>
      </c>
      <c r="B11" t="s">
        <v>70</v>
      </c>
      <c r="C11" t="s">
        <v>71</v>
      </c>
      <c r="D11" t="s">
        <v>73</v>
      </c>
      <c r="E11" t="s">
        <v>76</v>
      </c>
      <c r="F11" t="s">
        <v>75</v>
      </c>
      <c r="G11" t="s">
        <v>74</v>
      </c>
      <c r="H11" t="s">
        <v>77</v>
      </c>
      <c r="I11" t="s">
        <v>78</v>
      </c>
    </row>
    <row r="12" spans="1:9">
      <c r="A12" t="s">
        <v>64</v>
      </c>
      <c r="B12">
        <v>6.38</v>
      </c>
      <c r="C12">
        <v>3</v>
      </c>
      <c r="D12">
        <f>SIN(RADIANS(B12-C12))/SIN(RADIANS(B12+C12))</f>
        <v>0.36174591529536387</v>
      </c>
      <c r="E12">
        <v>17.795000000000002</v>
      </c>
      <c r="F12">
        <v>6.7050000000000001</v>
      </c>
      <c r="G12">
        <f>40*0.95^2</f>
        <v>36.1</v>
      </c>
      <c r="H12">
        <f>G12*F12/E12*0.95</f>
        <v>12.92205535262714</v>
      </c>
      <c r="I12">
        <f>G12-H12</f>
        <v>23.177944647372861</v>
      </c>
    </row>
    <row r="13" spans="1:9">
      <c r="A13" t="s">
        <v>66</v>
      </c>
      <c r="B13">
        <f>B12</f>
        <v>6.38</v>
      </c>
      <c r="C13">
        <f>-C12</f>
        <v>-3</v>
      </c>
      <c r="D13">
        <f>SIN(RADIANS(B13-C13))/SIN(RADIANS(B13+C13))</f>
        <v>2.764371227753891</v>
      </c>
      <c r="E13">
        <f>F12</f>
        <v>6.7050000000000001</v>
      </c>
      <c r="F13">
        <v>6.7050000000000001</v>
      </c>
      <c r="G13">
        <f>H12</f>
        <v>12.92205535262714</v>
      </c>
      <c r="H13">
        <f t="shared" ref="H13:H17" si="5">G13*F13/E13*0.95</f>
        <v>12.275952584995782</v>
      </c>
      <c r="I13">
        <f>G13-H13</f>
        <v>0.64610276763135843</v>
      </c>
    </row>
    <row r="14" spans="1:9">
      <c r="A14" t="s">
        <v>67</v>
      </c>
      <c r="B14">
        <v>10.454000000000001</v>
      </c>
      <c r="C14">
        <v>0</v>
      </c>
      <c r="D14">
        <f t="shared" ref="D14:D17" si="6">SIN(RADIANS(B14-C14))/SIN(RADIANS(B14+C14))</f>
        <v>1</v>
      </c>
      <c r="E14">
        <f t="shared" ref="E14:E17" si="7">F13</f>
        <v>6.7050000000000001</v>
      </c>
      <c r="F14">
        <v>2.8330000000000002</v>
      </c>
      <c r="G14">
        <f t="shared" ref="G14:G17" si="8">H13</f>
        <v>12.275952584995782</v>
      </c>
      <c r="H14">
        <f t="shared" si="5"/>
        <v>4.9274996255970764</v>
      </c>
      <c r="I14">
        <f t="shared" ref="I14:I17" si="9">G14-H14</f>
        <v>7.3484529593987054</v>
      </c>
    </row>
    <row r="15" spans="1:9">
      <c r="A15" t="s">
        <v>65</v>
      </c>
      <c r="B15">
        <f>B14</f>
        <v>10.454000000000001</v>
      </c>
      <c r="C15">
        <f>-C14</f>
        <v>0</v>
      </c>
      <c r="D15">
        <f t="shared" si="6"/>
        <v>1</v>
      </c>
      <c r="E15">
        <f t="shared" si="7"/>
        <v>2.8330000000000002</v>
      </c>
      <c r="F15">
        <v>2.8330000000000002</v>
      </c>
      <c r="G15">
        <f t="shared" si="8"/>
        <v>4.9274996255970764</v>
      </c>
      <c r="H15">
        <f t="shared" si="5"/>
        <v>4.6811246443172223</v>
      </c>
      <c r="I15">
        <f t="shared" si="9"/>
        <v>0.24637498127985413</v>
      </c>
    </row>
    <row r="16" spans="1:9">
      <c r="A16" t="s">
        <v>68</v>
      </c>
      <c r="B16">
        <v>33.747</v>
      </c>
      <c r="C16">
        <v>0</v>
      </c>
      <c r="D16">
        <f t="shared" si="6"/>
        <v>1</v>
      </c>
      <c r="E16">
        <f t="shared" si="7"/>
        <v>2.8330000000000002</v>
      </c>
      <c r="F16">
        <v>1.482</v>
      </c>
      <c r="G16">
        <f t="shared" si="8"/>
        <v>4.6811246443172223</v>
      </c>
      <c r="H16">
        <f t="shared" si="5"/>
        <v>2.3263520602662253</v>
      </c>
      <c r="I16">
        <f t="shared" si="9"/>
        <v>2.354772584050997</v>
      </c>
    </row>
    <row r="17" spans="1:9">
      <c r="A17" t="s">
        <v>69</v>
      </c>
      <c r="B17">
        <f>B16</f>
        <v>33.747</v>
      </c>
      <c r="C17">
        <v>-15</v>
      </c>
      <c r="D17">
        <f t="shared" si="6"/>
        <v>2.3392313239218812</v>
      </c>
      <c r="E17">
        <f t="shared" si="7"/>
        <v>1.482</v>
      </c>
      <c r="F17">
        <v>1.482</v>
      </c>
      <c r="G17">
        <f t="shared" si="8"/>
        <v>2.3263520602662253</v>
      </c>
      <c r="H17">
        <f t="shared" si="5"/>
        <v>2.210034457252914</v>
      </c>
      <c r="I17">
        <f t="shared" si="9"/>
        <v>0.11631760301331129</v>
      </c>
    </row>
    <row r="21" spans="1:9">
      <c r="A21" t="s">
        <v>85</v>
      </c>
      <c r="B21" t="s">
        <v>70</v>
      </c>
      <c r="C21" t="s">
        <v>71</v>
      </c>
      <c r="D21" t="s">
        <v>73</v>
      </c>
      <c r="E21" t="s">
        <v>76</v>
      </c>
      <c r="F21" t="s">
        <v>75</v>
      </c>
      <c r="G21" t="s">
        <v>74</v>
      </c>
      <c r="H21" t="s">
        <v>77</v>
      </c>
      <c r="I21" t="s">
        <v>78</v>
      </c>
    </row>
    <row r="22" spans="1:9">
      <c r="A22" t="s">
        <v>64</v>
      </c>
      <c r="B22">
        <v>6.38</v>
      </c>
      <c r="C22">
        <v>3</v>
      </c>
      <c r="D22">
        <f>SIN(RADIANS(B22-C22))/SIN(RADIANS(B22+C22))</f>
        <v>0.36174591529536387</v>
      </c>
      <c r="E22">
        <v>17.795000000000002</v>
      </c>
      <c r="F22">
        <v>4.4619999999999997</v>
      </c>
      <c r="G22">
        <f>40*0.95^2</f>
        <v>36.1</v>
      </c>
      <c r="H22">
        <f>G22*F22/E22*0.95</f>
        <v>8.5992857544254004</v>
      </c>
      <c r="I22">
        <f>G22-H22</f>
        <v>27.500714245574599</v>
      </c>
    </row>
    <row r="23" spans="1:9">
      <c r="A23" t="s">
        <v>66</v>
      </c>
      <c r="B23">
        <f>B22</f>
        <v>6.38</v>
      </c>
      <c r="C23">
        <f>-C22</f>
        <v>-3</v>
      </c>
      <c r="D23">
        <f>SIN(RADIANS(B23-C23))/SIN(RADIANS(B23+C23))</f>
        <v>2.764371227753891</v>
      </c>
      <c r="E23">
        <f>F22</f>
        <v>4.4619999999999997</v>
      </c>
      <c r="F23">
        <v>4.4619999999999997</v>
      </c>
      <c r="G23">
        <f>H22</f>
        <v>8.5992857544254004</v>
      </c>
      <c r="H23">
        <f t="shared" ref="H23:H27" si="10">G23*F23/E23*0.95</f>
        <v>8.1693214667041296</v>
      </c>
      <c r="I23">
        <f>G23-H23</f>
        <v>0.42996428772127082</v>
      </c>
    </row>
    <row r="24" spans="1:9">
      <c r="A24" t="s">
        <v>67</v>
      </c>
      <c r="B24">
        <v>10.454000000000001</v>
      </c>
      <c r="C24">
        <v>7.5</v>
      </c>
      <c r="D24">
        <f t="shared" ref="D24:D27" si="11">SIN(RADIANS(B24-C24))/SIN(RADIANS(B24+C24))</f>
        <v>0.16718128232162724</v>
      </c>
      <c r="E24">
        <f t="shared" ref="E24:E27" si="12">F23</f>
        <v>4.4619999999999997</v>
      </c>
      <c r="F24">
        <v>2.9340000000000002</v>
      </c>
      <c r="G24">
        <f t="shared" ref="G24:G27" si="13">H23</f>
        <v>8.1693214667041296</v>
      </c>
      <c r="H24">
        <f t="shared" si="10"/>
        <v>5.1031711618432141</v>
      </c>
      <c r="I24">
        <f t="shared" ref="I24:I27" si="14">G24-H24</f>
        <v>3.0661503048609156</v>
      </c>
    </row>
    <row r="25" spans="1:9">
      <c r="A25" t="s">
        <v>65</v>
      </c>
      <c r="B25">
        <f>B24</f>
        <v>10.454000000000001</v>
      </c>
      <c r="C25">
        <f>-C24</f>
        <v>-7.5</v>
      </c>
      <c r="D25">
        <f t="shared" si="11"/>
        <v>5.9815308634621944</v>
      </c>
      <c r="E25">
        <f t="shared" si="12"/>
        <v>2.9340000000000002</v>
      </c>
      <c r="F25">
        <v>2.9340000000000002</v>
      </c>
      <c r="G25">
        <f t="shared" si="13"/>
        <v>5.1031711618432141</v>
      </c>
      <c r="H25">
        <f t="shared" si="10"/>
        <v>4.8480126037510534</v>
      </c>
      <c r="I25">
        <f t="shared" si="14"/>
        <v>0.2551585580921607</v>
      </c>
    </row>
    <row r="26" spans="1:9">
      <c r="A26" t="s">
        <v>68</v>
      </c>
      <c r="B26">
        <v>33.747</v>
      </c>
      <c r="C26">
        <v>0</v>
      </c>
      <c r="D26">
        <f t="shared" si="11"/>
        <v>1</v>
      </c>
      <c r="E26">
        <f t="shared" si="12"/>
        <v>2.9340000000000002</v>
      </c>
      <c r="F26">
        <v>0.23</v>
      </c>
      <c r="G26">
        <f t="shared" si="13"/>
        <v>4.8480126037510534</v>
      </c>
      <c r="H26">
        <f t="shared" si="10"/>
        <v>0.36103979342863163</v>
      </c>
      <c r="I26">
        <f t="shared" si="14"/>
        <v>4.4869728103224213</v>
      </c>
    </row>
    <row r="27" spans="1:9">
      <c r="A27" t="s">
        <v>69</v>
      </c>
      <c r="B27">
        <f>B26</f>
        <v>33.747</v>
      </c>
      <c r="C27">
        <v>-15</v>
      </c>
      <c r="D27">
        <f t="shared" si="11"/>
        <v>2.3392313239218812</v>
      </c>
      <c r="E27">
        <f t="shared" si="12"/>
        <v>0.23</v>
      </c>
      <c r="F27">
        <v>0.23</v>
      </c>
      <c r="G27">
        <f t="shared" si="13"/>
        <v>0.36103979342863163</v>
      </c>
      <c r="H27">
        <f t="shared" si="10"/>
        <v>0.3429878037572</v>
      </c>
      <c r="I27">
        <f t="shared" si="14"/>
        <v>1.8051989671431623E-2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>
      <c r="A24" t="s">
        <v>46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2.5260497383751867E-2</v>
      </c>
    </row>
    <row r="41" spans="1:6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zoomScaleNormal="100" workbookViewId="0">
      <selection activeCell="H9" sqref="H9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>
      <c r="A24" t="s">
        <v>49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0.78939054324224611</v>
      </c>
    </row>
    <row r="41" spans="1:8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>
      <c r="A24" t="s">
        <v>50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0.78939054324224578</v>
      </c>
    </row>
    <row r="41" spans="1:6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1.2630248691875935E-2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2.526049738375187E-2</v>
      </c>
      <c r="F40" s="7"/>
    </row>
    <row r="41" spans="1:8">
      <c r="C41" s="9" t="s">
        <v>43</v>
      </c>
      <c r="D41" s="8">
        <f>D40/1.6E-19/$B$1</f>
        <v>16652052383551.227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A76" sqref="A76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4.4104960587504155E-2</v>
      </c>
    </row>
    <row r="41" spans="1:8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D12" sqref="D12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1.2630248691875933E-2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  <col min="9" max="9" width="12.7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>
      <c r="A26" s="16"/>
      <c r="B26" s="16"/>
      <c r="C26" s="47" t="s">
        <v>31</v>
      </c>
      <c r="D26" s="47"/>
      <c r="E26" s="47"/>
      <c r="F26" s="47"/>
    </row>
    <row r="27" spans="1:9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9481-2DCM</vt:lpstr>
      <vt:lpstr>9481-Zig</vt:lpstr>
      <vt:lpstr>17795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nanw0</cp:lastModifiedBy>
  <cp:revision/>
  <dcterms:created xsi:type="dcterms:W3CDTF">2021-05-12T18:04:16Z</dcterms:created>
  <dcterms:modified xsi:type="dcterms:W3CDTF">2021-08-02T05:57:20Z</dcterms:modified>
  <cp:category/>
  <cp:contentStatus/>
</cp:coreProperties>
</file>