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I:\Degree Info\2020 - 21 Degree Planning Spreadssheets\Innov\"/>
    </mc:Choice>
  </mc:AlternateContent>
  <xr:revisionPtr revIDLastSave="0" documentId="13_ncr:1_{1377FD07-CA87-4419-B6D6-A2FA016A717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ompEng" sheetId="1" r:id="rId1"/>
    <sheet name="Course Units" sheetId="2" r:id="rId2"/>
  </sheets>
  <definedNames>
    <definedName name="apsc221">CompEng!#REF!</definedName>
    <definedName name="apsc221_selected">CompEng!#REF!</definedName>
    <definedName name="apsc291">CompEng!$O$47</definedName>
    <definedName name="apsc291_selected">CompEng!$B$47</definedName>
    <definedName name="apsc292">CompEng!$O$48</definedName>
    <definedName name="apsc292_selected">CompEng!$B$48</definedName>
    <definedName name="apsc480_selected">CompEng!#REF!</definedName>
    <definedName name="cisc204">CompEng!$O$117</definedName>
    <definedName name="cisc204_selected">CompEng!$B$117</definedName>
    <definedName name="cisc212">CompEng!#REF!</definedName>
    <definedName name="cisc212_selected">CompEng!#REF!</definedName>
    <definedName name="cisc223">CompEng!$O$60</definedName>
    <definedName name="cisc223_selected">CompEng!$B$60</definedName>
    <definedName name="cisc320">CompEng!$O$61</definedName>
    <definedName name="cisc320_selected">CompEng!$B$61</definedName>
    <definedName name="cisc322">CompEng!$O$119</definedName>
    <definedName name="cisc322_selected">CompEng!$B$119</definedName>
    <definedName name="cisc327">CompEng!$O$116</definedName>
    <definedName name="cisc332">CompEng!#REF!</definedName>
    <definedName name="cisc332_selected">CompEng!#REF!</definedName>
    <definedName name="cisc333">CompEng!$O$121</definedName>
    <definedName name="cisc333_selected">CompEng!$B$121</definedName>
    <definedName name="cisc365">CompEng!$O$122</definedName>
    <definedName name="cisc365_selected">CompEng!$B$122</definedName>
    <definedName name="cisc422">CompEng!#REF!</definedName>
    <definedName name="cisc422_selected">CompEng!#REF!</definedName>
    <definedName name="cisc432">CompEng!$O$123</definedName>
    <definedName name="cisc432_selected">CompEng!$B$123</definedName>
    <definedName name="cisc434_selected">CompEng!$B$112</definedName>
    <definedName name="cisc454">CompEng!$O$126</definedName>
    <definedName name="cisc454_selected">CompEng!$B$126</definedName>
    <definedName name="cisc457_selected">CompEng!$B$114</definedName>
    <definedName name="cisc458_selected">CompEng!$B$115</definedName>
    <definedName name="elec221">CompEng!$O$38</definedName>
    <definedName name="elec221_ok">CompEng!$O$38</definedName>
    <definedName name="elec221_selected">CompEng!$B$38</definedName>
    <definedName name="elec252">CompEng!$O$39</definedName>
    <definedName name="elec252_ok">CompEng!$O$39</definedName>
    <definedName name="elec252_selected">CompEng!$B$39</definedName>
    <definedName name="elec270">CompEng!$O$40</definedName>
    <definedName name="elec270_selected">CompEng!$B$40</definedName>
    <definedName name="elec271">CompEng!$O$41</definedName>
    <definedName name="elec271_selected">CompEng!$B$41</definedName>
    <definedName name="elec274">CompEng!$O$42</definedName>
    <definedName name="elec274_ok">CompEng!$O$42</definedName>
    <definedName name="elec274_selected">CompEng!$B$42</definedName>
    <definedName name="elec278">CompEng!$O$43</definedName>
    <definedName name="elec278_selected">CompEng!$B$43</definedName>
    <definedName name="elec280">CompEng!$O$45</definedName>
    <definedName name="elec280_selected">CompEng!$B$45</definedName>
    <definedName name="elec293">CompEng!#REF!</definedName>
    <definedName name="elec293_selected">CompEng!#REF!</definedName>
    <definedName name="elec294">CompEng!#REF!</definedName>
    <definedName name="elec294_selected">CompEng!#REF!</definedName>
    <definedName name="elec299">CompEng!$O$46</definedName>
    <definedName name="elec299_selected">CompEng!$B$46</definedName>
    <definedName name="elec323">CompEng!$O$82</definedName>
    <definedName name="elec323_selected">CompEng!$B$82</definedName>
    <definedName name="elec324">CompEng!$O$83</definedName>
    <definedName name="elec324_selected">CompEng!$B$83</definedName>
    <definedName name="elec326">CompEng!$O$50</definedName>
    <definedName name="elec326_selected">CompEng!$B$50</definedName>
    <definedName name="elec333">CompEng!#REF!</definedName>
    <definedName name="elec333_selected">CompEng!#REF!</definedName>
    <definedName name="elec344">CompEng!$O$84</definedName>
    <definedName name="elec344_selected">CompEng!$B$84</definedName>
    <definedName name="elec353">CompEng!$O$85</definedName>
    <definedName name="elec353_selected">CompEng!$B$85</definedName>
    <definedName name="elec371">CompEng!#REF!</definedName>
    <definedName name="elec371_selected">CompEng!#REF!</definedName>
    <definedName name="elec374">CompEng!$O$54</definedName>
    <definedName name="elec374_selected">CompEng!$B$54</definedName>
    <definedName name="elec377">CompEng!$O$55</definedName>
    <definedName name="elec377_selected">CompEng!$B$55</definedName>
    <definedName name="elec381">CompEng!#REF!</definedName>
    <definedName name="elec381_selected">CompEng!#REF!</definedName>
    <definedName name="elec390">CompEng!$O$58</definedName>
    <definedName name="elec390_selected">CompEng!$B$58</definedName>
    <definedName name="elec408">CompEng!$O$86</definedName>
    <definedName name="elec408_selected">CompEng!$B$86</definedName>
    <definedName name="elec421">CompEng!$O$88</definedName>
    <definedName name="elec421_selected">CompEng!$B$88</definedName>
    <definedName name="elec422">CompEng!$O$89</definedName>
    <definedName name="elec422_selected">CompEng!$B$89</definedName>
    <definedName name="elec431">CompEng!#REF!</definedName>
    <definedName name="elec431_selected">CompEng!#REF!</definedName>
    <definedName name="elec433">CompEng!#REF!</definedName>
    <definedName name="elec433_selected">CompEng!#REF!</definedName>
    <definedName name="elec436">CompEng!#REF!</definedName>
    <definedName name="elec436_selected">CompEng!#REF!</definedName>
    <definedName name="elec443">CompEng!$O$92</definedName>
    <definedName name="elec443_selected">CompEng!$B$92</definedName>
    <definedName name="elec444">CompEng!$O$93</definedName>
    <definedName name="elec444_selected">CompEng!$B$93</definedName>
    <definedName name="elec448">CompEng!$O$94</definedName>
    <definedName name="elec448_selected">CompEng!$B$94</definedName>
    <definedName name="elec451">CompEng!$O$96</definedName>
    <definedName name="elec451_selected">CompEng!$B$96</definedName>
    <definedName name="elec454">CompEng!#REF!</definedName>
    <definedName name="elec454_selected">CompEng!#REF!</definedName>
    <definedName name="elec457">CompEng!#REF!</definedName>
    <definedName name="elec457_selected">CompEng!#REF!</definedName>
    <definedName name="elec461">CompEng!$O$97</definedName>
    <definedName name="elec461_selected">CompEng!$B$97</definedName>
    <definedName name="elec464">CompEng!$O$98</definedName>
    <definedName name="elec464_selected">CompEng!$B$98</definedName>
    <definedName name="elec470">CompEng!$O$99</definedName>
    <definedName name="elec470_selected">CompEng!$B$99</definedName>
    <definedName name="elec471">CompEng!#REF!</definedName>
    <definedName name="elec471_selected">CompEng!#REF!</definedName>
    <definedName name="elec474_selected">CompEng!$B$102</definedName>
    <definedName name="elec476">CompEng!#REF!</definedName>
    <definedName name="elec476_selected">CompEng!#REF!</definedName>
    <definedName name="elec478">CompEng!#REF!</definedName>
    <definedName name="elec478_selected">CompEng!#REF!</definedName>
    <definedName name="elec483">CompEng!#REF!</definedName>
    <definedName name="elec483_selected">CompEng!#REF!</definedName>
    <definedName name="elec486">CompEng!#REF!</definedName>
    <definedName name="elec486_selected">CompEng!#REF!</definedName>
    <definedName name="elec487">CompEng!#REF!</definedName>
    <definedName name="elec487_selected">CompEng!#REF!</definedName>
    <definedName name="elec497">CompEng!$O$103</definedName>
    <definedName name="elec497_selected">CompEng!$B$103</definedName>
    <definedName name="elec498_selected">CompEng!$B$66</definedName>
    <definedName name="math228">CompEng!$O$40</definedName>
    <definedName name="math228_selected">CompEng!$B$40</definedName>
    <definedName name="math235">CompEng!$O$49</definedName>
    <definedName name="math235_selected">CompEng!$B$49</definedName>
    <definedName name="phys336">CompEng!$O$105</definedName>
    <definedName name="phys336_selected">CompEng!$B$105</definedName>
    <definedName name="soft325">CompEng!$O$124</definedName>
    <definedName name="soft325_selected">CompEng!$B$124</definedName>
    <definedName name="soft327">CompEng!$O$116</definedName>
    <definedName name="soft327_selected">CompEng!$B$116</definedName>
    <definedName name="soft423">CompEng!#REF!</definedName>
    <definedName name="soft423_selected">CompEng!#REF!</definedName>
    <definedName name="soft425">CompEng!$O$125</definedName>
    <definedName name="soft425_selected">CompEng!$B$125</definedName>
    <definedName name="soft437_selected">CompEng!#REF!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01" i="1" l="1"/>
  <c r="C101" i="1"/>
  <c r="D101" i="1"/>
  <c r="E101" i="1"/>
  <c r="F101" i="1"/>
  <c r="G101" i="1"/>
  <c r="H101" i="1"/>
  <c r="I101" i="1"/>
  <c r="J101" i="1"/>
  <c r="K101" i="1"/>
  <c r="L101" i="1"/>
  <c r="M101" i="1"/>
  <c r="M81" i="2"/>
  <c r="G81" i="2"/>
  <c r="F81" i="2"/>
  <c r="B160" i="1"/>
  <c r="A120" i="1"/>
  <c r="C120" i="1"/>
  <c r="D120" i="1"/>
  <c r="E120" i="1"/>
  <c r="F120" i="1"/>
  <c r="G120" i="1"/>
  <c r="H120" i="1"/>
  <c r="I120" i="1"/>
  <c r="J120" i="1"/>
  <c r="K120" i="1"/>
  <c r="L120" i="1"/>
  <c r="M120" i="1"/>
  <c r="A121" i="1"/>
  <c r="C121" i="1"/>
  <c r="D121" i="1"/>
  <c r="E121" i="1"/>
  <c r="F121" i="1"/>
  <c r="G121" i="1"/>
  <c r="H121" i="1"/>
  <c r="I121" i="1"/>
  <c r="J121" i="1"/>
  <c r="K121" i="1"/>
  <c r="L121" i="1"/>
  <c r="M121" i="1"/>
  <c r="A122" i="1"/>
  <c r="C122" i="1"/>
  <c r="D122" i="1"/>
  <c r="E122" i="1"/>
  <c r="F122" i="1"/>
  <c r="G122" i="1"/>
  <c r="H122" i="1"/>
  <c r="I122" i="1"/>
  <c r="J122" i="1"/>
  <c r="K122" i="1"/>
  <c r="L122" i="1"/>
  <c r="M122" i="1"/>
  <c r="A123" i="1"/>
  <c r="C123" i="1"/>
  <c r="D123" i="1"/>
  <c r="E123" i="1"/>
  <c r="F123" i="1"/>
  <c r="G123" i="1"/>
  <c r="H123" i="1"/>
  <c r="I123" i="1"/>
  <c r="J123" i="1"/>
  <c r="K123" i="1"/>
  <c r="L123" i="1"/>
  <c r="M123" i="1"/>
  <c r="A124" i="1"/>
  <c r="C124" i="1"/>
  <c r="D124" i="1"/>
  <c r="E124" i="1"/>
  <c r="F124" i="1"/>
  <c r="G124" i="1"/>
  <c r="H124" i="1"/>
  <c r="I124" i="1"/>
  <c r="J124" i="1"/>
  <c r="K124" i="1"/>
  <c r="L124" i="1"/>
  <c r="M124" i="1"/>
  <c r="A125" i="1"/>
  <c r="C125" i="1"/>
  <c r="D125" i="1"/>
  <c r="E125" i="1"/>
  <c r="F125" i="1"/>
  <c r="G125" i="1"/>
  <c r="H125" i="1"/>
  <c r="I125" i="1"/>
  <c r="J125" i="1"/>
  <c r="K125" i="1"/>
  <c r="L125" i="1"/>
  <c r="M125" i="1"/>
  <c r="A126" i="1"/>
  <c r="C126" i="1"/>
  <c r="D126" i="1"/>
  <c r="E126" i="1"/>
  <c r="F126" i="1"/>
  <c r="G126" i="1"/>
  <c r="H126" i="1"/>
  <c r="I126" i="1"/>
  <c r="J126" i="1"/>
  <c r="K126" i="1"/>
  <c r="L126" i="1"/>
  <c r="M126" i="1"/>
  <c r="A127" i="1"/>
  <c r="C127" i="1"/>
  <c r="D127" i="1"/>
  <c r="E127" i="1"/>
  <c r="F127" i="1"/>
  <c r="G127" i="1"/>
  <c r="H127" i="1"/>
  <c r="I127" i="1"/>
  <c r="J127" i="1"/>
  <c r="K127" i="1"/>
  <c r="L127" i="1"/>
  <c r="M127" i="1"/>
  <c r="A128" i="1"/>
  <c r="C128" i="1"/>
  <c r="D128" i="1"/>
  <c r="E128" i="1"/>
  <c r="F128" i="1"/>
  <c r="G128" i="1"/>
  <c r="H128" i="1"/>
  <c r="I128" i="1"/>
  <c r="J128" i="1"/>
  <c r="K128" i="1"/>
  <c r="L128" i="1"/>
  <c r="M128" i="1"/>
  <c r="A112" i="1"/>
  <c r="C112" i="1"/>
  <c r="D112" i="1"/>
  <c r="E112" i="1"/>
  <c r="F112" i="1"/>
  <c r="G112" i="1"/>
  <c r="H112" i="1"/>
  <c r="I112" i="1"/>
  <c r="J112" i="1"/>
  <c r="K112" i="1"/>
  <c r="L112" i="1"/>
  <c r="M112" i="1"/>
  <c r="A113" i="1"/>
  <c r="C113" i="1"/>
  <c r="D113" i="1"/>
  <c r="E113" i="1"/>
  <c r="F113" i="1"/>
  <c r="G113" i="1"/>
  <c r="H113" i="1"/>
  <c r="I113" i="1"/>
  <c r="J113" i="1"/>
  <c r="K113" i="1"/>
  <c r="L113" i="1"/>
  <c r="M113" i="1"/>
  <c r="A114" i="1"/>
  <c r="C114" i="1"/>
  <c r="D114" i="1"/>
  <c r="E114" i="1"/>
  <c r="F114" i="1"/>
  <c r="G114" i="1"/>
  <c r="H114" i="1"/>
  <c r="I114" i="1"/>
  <c r="J114" i="1"/>
  <c r="K114" i="1"/>
  <c r="L114" i="1"/>
  <c r="M114" i="1"/>
  <c r="A115" i="1"/>
  <c r="C115" i="1"/>
  <c r="D115" i="1"/>
  <c r="E115" i="1"/>
  <c r="F115" i="1"/>
  <c r="G115" i="1"/>
  <c r="H115" i="1"/>
  <c r="I115" i="1"/>
  <c r="J115" i="1"/>
  <c r="K115" i="1"/>
  <c r="L115" i="1"/>
  <c r="M115" i="1"/>
  <c r="A116" i="1"/>
  <c r="C116" i="1"/>
  <c r="D116" i="1"/>
  <c r="E116" i="1"/>
  <c r="F116" i="1"/>
  <c r="G116" i="1"/>
  <c r="H116" i="1"/>
  <c r="I116" i="1"/>
  <c r="J116" i="1"/>
  <c r="K116" i="1"/>
  <c r="L116" i="1"/>
  <c r="M116" i="1"/>
  <c r="A117" i="1"/>
  <c r="C117" i="1"/>
  <c r="D117" i="1"/>
  <c r="E117" i="1"/>
  <c r="F117" i="1"/>
  <c r="G117" i="1"/>
  <c r="H117" i="1"/>
  <c r="I117" i="1"/>
  <c r="J117" i="1"/>
  <c r="K117" i="1"/>
  <c r="L117" i="1"/>
  <c r="M117" i="1"/>
  <c r="A118" i="1"/>
  <c r="C118" i="1"/>
  <c r="D118" i="1"/>
  <c r="E118" i="1"/>
  <c r="F118" i="1"/>
  <c r="G118" i="1"/>
  <c r="H118" i="1"/>
  <c r="I118" i="1"/>
  <c r="J118" i="1"/>
  <c r="K118" i="1"/>
  <c r="L118" i="1"/>
  <c r="M118" i="1"/>
  <c r="A119" i="1"/>
  <c r="C119" i="1"/>
  <c r="D119" i="1"/>
  <c r="E119" i="1"/>
  <c r="F119" i="1"/>
  <c r="G119" i="1"/>
  <c r="H119" i="1"/>
  <c r="I119" i="1"/>
  <c r="J119" i="1"/>
  <c r="K119" i="1"/>
  <c r="L119" i="1"/>
  <c r="M119" i="1"/>
  <c r="M105" i="2"/>
  <c r="G105" i="2"/>
  <c r="F105" i="2"/>
  <c r="B105" i="2"/>
  <c r="E105" i="2" s="1"/>
  <c r="M104" i="2"/>
  <c r="G104" i="2"/>
  <c r="F104" i="2"/>
  <c r="E104" i="2"/>
  <c r="M103" i="2"/>
  <c r="G103" i="2"/>
  <c r="F103" i="2"/>
  <c r="E103" i="2"/>
  <c r="B103" i="2"/>
  <c r="M102" i="2"/>
  <c r="G102" i="2"/>
  <c r="F102" i="2"/>
  <c r="B102" i="2"/>
  <c r="E102" i="2" s="1"/>
  <c r="M101" i="2"/>
  <c r="G101" i="2"/>
  <c r="F101" i="2"/>
  <c r="B101" i="2"/>
  <c r="E101" i="2" s="1"/>
  <c r="M100" i="2"/>
  <c r="G100" i="2"/>
  <c r="F100" i="2"/>
  <c r="B100" i="2"/>
  <c r="E100" i="2" s="1"/>
  <c r="M99" i="2"/>
  <c r="G99" i="2"/>
  <c r="F99" i="2"/>
  <c r="E99" i="2"/>
  <c r="B99" i="2"/>
  <c r="M98" i="2"/>
  <c r="G98" i="2"/>
  <c r="F98" i="2"/>
  <c r="B98" i="2"/>
  <c r="E98" i="2" s="1"/>
  <c r="M97" i="2"/>
  <c r="G97" i="2"/>
  <c r="F97" i="2"/>
  <c r="E97" i="2"/>
  <c r="B97" i="2"/>
  <c r="M96" i="2"/>
  <c r="G96" i="2"/>
  <c r="F96" i="2"/>
  <c r="B96" i="2"/>
  <c r="E96" i="2" s="1"/>
  <c r="M95" i="2"/>
  <c r="G95" i="2"/>
  <c r="F95" i="2"/>
  <c r="E95" i="2"/>
  <c r="B95" i="2"/>
  <c r="M94" i="2"/>
  <c r="G94" i="2"/>
  <c r="F94" i="2"/>
  <c r="B94" i="2"/>
  <c r="E94" i="2" s="1"/>
  <c r="M93" i="2"/>
  <c r="G93" i="2"/>
  <c r="F93" i="2"/>
  <c r="B93" i="2"/>
  <c r="E93" i="2" s="1"/>
  <c r="M92" i="2"/>
  <c r="G92" i="2"/>
  <c r="F92" i="2"/>
  <c r="B92" i="2"/>
  <c r="E92" i="2" s="1"/>
  <c r="M91" i="2"/>
  <c r="G91" i="2"/>
  <c r="F91" i="2"/>
  <c r="E91" i="2"/>
  <c r="B91" i="2"/>
  <c r="M90" i="2"/>
  <c r="G90" i="2"/>
  <c r="F90" i="2"/>
  <c r="B90" i="2"/>
  <c r="E90" i="2" s="1"/>
  <c r="M89" i="2"/>
  <c r="G89" i="2"/>
  <c r="F89" i="2"/>
  <c r="E89" i="2"/>
  <c r="B89" i="2"/>
  <c r="M88" i="2"/>
  <c r="G88" i="2"/>
  <c r="F88" i="2"/>
  <c r="B88" i="2"/>
  <c r="E88" i="2" s="1"/>
  <c r="M87" i="2"/>
  <c r="G87" i="2"/>
  <c r="F87" i="2"/>
  <c r="B87" i="2"/>
  <c r="E87" i="2" s="1"/>
  <c r="A104" i="1"/>
  <c r="C104" i="1"/>
  <c r="D104" i="1"/>
  <c r="E104" i="1"/>
  <c r="F104" i="1"/>
  <c r="G104" i="1"/>
  <c r="H104" i="1"/>
  <c r="I104" i="1"/>
  <c r="J104" i="1"/>
  <c r="K104" i="1"/>
  <c r="L104" i="1"/>
  <c r="M104" i="1"/>
  <c r="A105" i="1"/>
  <c r="C105" i="1"/>
  <c r="D105" i="1"/>
  <c r="E105" i="1"/>
  <c r="F105" i="1"/>
  <c r="G105" i="1"/>
  <c r="H105" i="1"/>
  <c r="I105" i="1"/>
  <c r="J105" i="1"/>
  <c r="K105" i="1"/>
  <c r="L105" i="1"/>
  <c r="M105" i="1"/>
  <c r="M85" i="2"/>
  <c r="G85" i="2"/>
  <c r="F85" i="2"/>
  <c r="B85" i="2"/>
  <c r="E85" i="2" s="1"/>
  <c r="M84" i="2"/>
  <c r="G84" i="2"/>
  <c r="F84" i="2"/>
  <c r="B84" i="2"/>
  <c r="E84" i="2" s="1"/>
  <c r="M33" i="2" l="1"/>
  <c r="G33" i="2"/>
  <c r="F33" i="2"/>
  <c r="B33" i="2"/>
  <c r="E33" i="2" s="1"/>
  <c r="M27" i="2"/>
  <c r="G27" i="2"/>
  <c r="F27" i="2"/>
  <c r="B27" i="2"/>
  <c r="E27" i="2" s="1"/>
  <c r="M24" i="2"/>
  <c r="G24" i="2"/>
  <c r="F24" i="2"/>
  <c r="B24" i="2"/>
  <c r="E24" i="2" s="1"/>
  <c r="M76" i="2" l="1"/>
  <c r="G76" i="2"/>
  <c r="F76" i="2"/>
  <c r="B76" i="2"/>
  <c r="E76" i="2" s="1"/>
  <c r="M74" i="2"/>
  <c r="G74" i="2"/>
  <c r="F74" i="2"/>
  <c r="B74" i="2"/>
  <c r="E74" i="2" s="1"/>
  <c r="M70" i="2"/>
  <c r="G70" i="2"/>
  <c r="F70" i="2"/>
  <c r="B70" i="2"/>
  <c r="E70" i="2" s="1"/>
  <c r="M67" i="2"/>
  <c r="G67" i="2"/>
  <c r="F67" i="2"/>
  <c r="B67" i="2"/>
  <c r="E67" i="2" s="1"/>
  <c r="M63" i="2"/>
  <c r="G63" i="2"/>
  <c r="F63" i="2"/>
  <c r="B63" i="2"/>
  <c r="E63" i="2" s="1"/>
  <c r="M62" i="2"/>
  <c r="G62" i="2"/>
  <c r="F62" i="2"/>
  <c r="B62" i="2"/>
  <c r="E62" i="2" s="1"/>
  <c r="M61" i="2"/>
  <c r="G61" i="2"/>
  <c r="F61" i="2"/>
  <c r="B61" i="2"/>
  <c r="E61" i="2" s="1"/>
  <c r="M60" i="2"/>
  <c r="G60" i="2"/>
  <c r="F60" i="2"/>
  <c r="B60" i="2"/>
  <c r="E60" i="2" s="1"/>
  <c r="M59" i="2"/>
  <c r="G59" i="2"/>
  <c r="F59" i="2"/>
  <c r="B59" i="2"/>
  <c r="E59" i="2" s="1"/>
  <c r="M44" i="2"/>
  <c r="G44" i="2"/>
  <c r="F44" i="2"/>
  <c r="B44" i="2"/>
  <c r="E44" i="2" s="1"/>
  <c r="M41" i="2"/>
  <c r="G41" i="2"/>
  <c r="F41" i="2"/>
  <c r="E41" i="2"/>
  <c r="B41" i="2"/>
  <c r="L32" i="1" l="1"/>
  <c r="K32" i="1"/>
  <c r="J32" i="1"/>
  <c r="I32" i="1"/>
  <c r="H32" i="1"/>
  <c r="G32" i="1"/>
  <c r="F32" i="1"/>
  <c r="E32" i="1"/>
  <c r="D32" i="1"/>
  <c r="C32" i="1"/>
  <c r="A32" i="1"/>
  <c r="M19" i="2"/>
  <c r="M32" i="1" s="1"/>
  <c r="G19" i="2"/>
  <c r="F19" i="2"/>
  <c r="E19" i="2"/>
  <c r="B19" i="2"/>
  <c r="M18" i="2"/>
  <c r="G18" i="2"/>
  <c r="F18" i="2"/>
  <c r="B18" i="2"/>
  <c r="E18" i="2" s="1"/>
  <c r="M17" i="2"/>
  <c r="G17" i="2"/>
  <c r="F17" i="2"/>
  <c r="B17" i="2"/>
  <c r="E17" i="2" s="1"/>
  <c r="M16" i="2"/>
  <c r="G16" i="2"/>
  <c r="F16" i="2"/>
  <c r="B16" i="2"/>
  <c r="E16" i="2" s="1"/>
  <c r="M15" i="2"/>
  <c r="G15" i="2"/>
  <c r="F15" i="2"/>
  <c r="B15" i="2"/>
  <c r="E15" i="2" s="1"/>
  <c r="M14" i="2"/>
  <c r="G14" i="2"/>
  <c r="F14" i="2"/>
  <c r="B14" i="2"/>
  <c r="E14" i="2" s="1"/>
  <c r="M13" i="2"/>
  <c r="G13" i="2"/>
  <c r="F13" i="2"/>
  <c r="B13" i="2"/>
  <c r="E13" i="2" s="1"/>
  <c r="M12" i="2"/>
  <c r="G12" i="2"/>
  <c r="F12" i="2"/>
  <c r="B12" i="2"/>
  <c r="E12" i="2" s="1"/>
  <c r="M11" i="2"/>
  <c r="G11" i="2"/>
  <c r="F11" i="2"/>
  <c r="B11" i="2"/>
  <c r="E11" i="2" s="1"/>
  <c r="M10" i="2"/>
  <c r="G10" i="2"/>
  <c r="F10" i="2"/>
  <c r="E10" i="2"/>
  <c r="B10" i="2"/>
  <c r="M9" i="2"/>
  <c r="G9" i="2"/>
  <c r="F9" i="2"/>
  <c r="B9" i="2"/>
  <c r="E9" i="2" s="1"/>
  <c r="M8" i="2"/>
  <c r="G8" i="2"/>
  <c r="F8" i="2"/>
  <c r="E8" i="2"/>
  <c r="B155" i="1" l="1"/>
  <c r="M80" i="2"/>
  <c r="G80" i="2"/>
  <c r="F80" i="2"/>
  <c r="B80" i="2"/>
  <c r="E80" i="2" s="1"/>
  <c r="M100" i="1"/>
  <c r="L100" i="1"/>
  <c r="K100" i="1"/>
  <c r="J100" i="1"/>
  <c r="I100" i="1"/>
  <c r="H100" i="1"/>
  <c r="G100" i="1"/>
  <c r="F100" i="1"/>
  <c r="E100" i="1"/>
  <c r="D100" i="1"/>
  <c r="C100" i="1"/>
  <c r="A100" i="1"/>
  <c r="M68" i="2"/>
  <c r="G68" i="2"/>
  <c r="G90" i="1" s="1"/>
  <c r="F68" i="2"/>
  <c r="B68" i="2"/>
  <c r="E68" i="2" s="1"/>
  <c r="M90" i="1"/>
  <c r="L90" i="1"/>
  <c r="K90" i="1"/>
  <c r="J90" i="1"/>
  <c r="I90" i="1"/>
  <c r="H90" i="1"/>
  <c r="F90" i="1"/>
  <c r="E90" i="1"/>
  <c r="D90" i="1"/>
  <c r="C90" i="1"/>
  <c r="A90" i="1"/>
  <c r="E44" i="1" l="1"/>
  <c r="I44" i="1"/>
  <c r="J44" i="1"/>
  <c r="K44" i="1"/>
  <c r="L44" i="1"/>
  <c r="M44" i="1"/>
  <c r="D44" i="1"/>
  <c r="A44" i="1"/>
  <c r="C67" i="1" l="1"/>
  <c r="L81" i="1"/>
  <c r="L82" i="1"/>
  <c r="L83" i="1"/>
  <c r="L84" i="1"/>
  <c r="L85" i="1"/>
  <c r="L86" i="1"/>
  <c r="L87" i="1"/>
  <c r="L88" i="1"/>
  <c r="L89" i="1"/>
  <c r="L91" i="1"/>
  <c r="L92" i="1"/>
  <c r="L93" i="1"/>
  <c r="L94" i="1"/>
  <c r="L95" i="1"/>
  <c r="L96" i="1"/>
  <c r="L97" i="1"/>
  <c r="L98" i="1"/>
  <c r="L99" i="1"/>
  <c r="L102" i="1"/>
  <c r="L103" i="1"/>
  <c r="L110" i="1"/>
  <c r="L111" i="1"/>
  <c r="K81" i="1"/>
  <c r="K82" i="1"/>
  <c r="K83" i="1"/>
  <c r="K84" i="1"/>
  <c r="K85" i="1"/>
  <c r="K86" i="1"/>
  <c r="K87" i="1"/>
  <c r="K88" i="1"/>
  <c r="K89" i="1"/>
  <c r="K91" i="1"/>
  <c r="K92" i="1"/>
  <c r="K93" i="1"/>
  <c r="K94" i="1"/>
  <c r="K95" i="1"/>
  <c r="K96" i="1"/>
  <c r="K97" i="1"/>
  <c r="K98" i="1"/>
  <c r="K99" i="1"/>
  <c r="K102" i="1"/>
  <c r="K103" i="1"/>
  <c r="K110" i="1"/>
  <c r="K111" i="1"/>
  <c r="J81" i="1"/>
  <c r="J82" i="1"/>
  <c r="J83" i="1"/>
  <c r="J84" i="1"/>
  <c r="J85" i="1"/>
  <c r="J86" i="1"/>
  <c r="J87" i="1"/>
  <c r="J88" i="1"/>
  <c r="J89" i="1"/>
  <c r="J91" i="1"/>
  <c r="J92" i="1"/>
  <c r="J93" i="1"/>
  <c r="J94" i="1"/>
  <c r="J95" i="1"/>
  <c r="J96" i="1"/>
  <c r="J97" i="1"/>
  <c r="J98" i="1"/>
  <c r="J99" i="1"/>
  <c r="J102" i="1"/>
  <c r="J103" i="1"/>
  <c r="J110" i="1"/>
  <c r="J111" i="1"/>
  <c r="I81" i="1"/>
  <c r="I82" i="1"/>
  <c r="I83" i="1"/>
  <c r="I84" i="1"/>
  <c r="I85" i="1"/>
  <c r="I86" i="1"/>
  <c r="I87" i="1"/>
  <c r="I88" i="1"/>
  <c r="I89" i="1"/>
  <c r="I91" i="1"/>
  <c r="I92" i="1"/>
  <c r="I93" i="1"/>
  <c r="I94" i="1"/>
  <c r="I95" i="1"/>
  <c r="I96" i="1"/>
  <c r="I97" i="1"/>
  <c r="I98" i="1"/>
  <c r="I99" i="1"/>
  <c r="I102" i="1"/>
  <c r="I103" i="1"/>
  <c r="I110" i="1"/>
  <c r="I111" i="1"/>
  <c r="H81" i="1"/>
  <c r="H82" i="1"/>
  <c r="H83" i="1"/>
  <c r="H84" i="1"/>
  <c r="H85" i="1"/>
  <c r="H86" i="1"/>
  <c r="H87" i="1"/>
  <c r="H88" i="1"/>
  <c r="H89" i="1"/>
  <c r="H91" i="1"/>
  <c r="H92" i="1"/>
  <c r="H93" i="1"/>
  <c r="H94" i="1"/>
  <c r="H95" i="1"/>
  <c r="H96" i="1"/>
  <c r="H97" i="1"/>
  <c r="H98" i="1"/>
  <c r="H99" i="1"/>
  <c r="H102" i="1"/>
  <c r="H103" i="1"/>
  <c r="H110" i="1"/>
  <c r="H111" i="1"/>
  <c r="E81" i="1"/>
  <c r="E82" i="1"/>
  <c r="E83" i="1"/>
  <c r="E84" i="1"/>
  <c r="E85" i="1"/>
  <c r="E86" i="1"/>
  <c r="E87" i="1"/>
  <c r="E88" i="1"/>
  <c r="E89" i="1"/>
  <c r="E91" i="1"/>
  <c r="E92" i="1"/>
  <c r="E93" i="1"/>
  <c r="E94" i="1"/>
  <c r="E95" i="1"/>
  <c r="E96" i="1"/>
  <c r="E97" i="1"/>
  <c r="E98" i="1"/>
  <c r="E99" i="1"/>
  <c r="E102" i="1"/>
  <c r="E103" i="1"/>
  <c r="E110" i="1"/>
  <c r="E111" i="1"/>
  <c r="D81" i="1"/>
  <c r="D82" i="1"/>
  <c r="D83" i="1"/>
  <c r="D84" i="1"/>
  <c r="D85" i="1"/>
  <c r="D86" i="1"/>
  <c r="D87" i="1"/>
  <c r="D88" i="1"/>
  <c r="D89" i="1"/>
  <c r="D91" i="1"/>
  <c r="D92" i="1"/>
  <c r="D93" i="1"/>
  <c r="D94" i="1"/>
  <c r="D95" i="1"/>
  <c r="D96" i="1"/>
  <c r="D97" i="1"/>
  <c r="D98" i="1"/>
  <c r="D99" i="1"/>
  <c r="D102" i="1"/>
  <c r="D103" i="1"/>
  <c r="D110" i="1"/>
  <c r="D111" i="1"/>
  <c r="D67" i="1"/>
  <c r="E67" i="1"/>
  <c r="H67" i="1"/>
  <c r="I67" i="1"/>
  <c r="J67" i="1"/>
  <c r="K67" i="1"/>
  <c r="L67" i="1"/>
  <c r="A67" i="1"/>
  <c r="M53" i="2"/>
  <c r="M67" i="1" s="1"/>
  <c r="G53" i="2"/>
  <c r="G67" i="1" s="1"/>
  <c r="F53" i="2"/>
  <c r="F67" i="1" s="1"/>
  <c r="E53" i="2"/>
  <c r="A51" i="1"/>
  <c r="C51" i="1"/>
  <c r="D51" i="1"/>
  <c r="E51" i="1"/>
  <c r="H51" i="1"/>
  <c r="I51" i="1"/>
  <c r="J51" i="1"/>
  <c r="K51" i="1"/>
  <c r="L51" i="1"/>
  <c r="A52" i="1"/>
  <c r="C52" i="1"/>
  <c r="D52" i="1"/>
  <c r="E52" i="1"/>
  <c r="H52" i="1"/>
  <c r="I52" i="1"/>
  <c r="J52" i="1"/>
  <c r="K52" i="1"/>
  <c r="L52" i="1"/>
  <c r="M38" i="2"/>
  <c r="M52" i="1" s="1"/>
  <c r="G38" i="2"/>
  <c r="G52" i="1" s="1"/>
  <c r="F38" i="2"/>
  <c r="F52" i="1" s="1"/>
  <c r="E38" i="2"/>
  <c r="M37" i="2"/>
  <c r="M51" i="1" s="1"/>
  <c r="G37" i="2"/>
  <c r="G51" i="1" s="1"/>
  <c r="F37" i="2"/>
  <c r="F51" i="1" s="1"/>
  <c r="E37" i="2"/>
  <c r="A37" i="1"/>
  <c r="C37" i="1"/>
  <c r="D37" i="1"/>
  <c r="E37" i="1"/>
  <c r="H37" i="1"/>
  <c r="I37" i="1"/>
  <c r="J37" i="1"/>
  <c r="K37" i="1"/>
  <c r="L37" i="1"/>
  <c r="M23" i="2"/>
  <c r="M37" i="1" s="1"/>
  <c r="G23" i="2"/>
  <c r="G37" i="1" s="1"/>
  <c r="F23" i="2"/>
  <c r="F37" i="1" s="1"/>
  <c r="E23" i="2"/>
  <c r="A110" i="1"/>
  <c r="A111" i="1"/>
  <c r="C111" i="1"/>
  <c r="D39" i="1"/>
  <c r="E39" i="1"/>
  <c r="H39" i="1"/>
  <c r="I39" i="1"/>
  <c r="J39" i="1"/>
  <c r="K39" i="1"/>
  <c r="L39" i="1"/>
  <c r="D40" i="1"/>
  <c r="E40" i="1"/>
  <c r="H40" i="1"/>
  <c r="I40" i="1"/>
  <c r="J40" i="1"/>
  <c r="K40" i="1"/>
  <c r="L40" i="1"/>
  <c r="C41" i="1"/>
  <c r="D41" i="1"/>
  <c r="E41" i="1"/>
  <c r="H41" i="1"/>
  <c r="I41" i="1"/>
  <c r="J41" i="1"/>
  <c r="K41" i="1"/>
  <c r="L41" i="1"/>
  <c r="D42" i="1"/>
  <c r="E42" i="1"/>
  <c r="H42" i="1"/>
  <c r="I42" i="1"/>
  <c r="J42" i="1"/>
  <c r="K42" i="1"/>
  <c r="L42" i="1"/>
  <c r="D43" i="1"/>
  <c r="E43" i="1"/>
  <c r="H43" i="1"/>
  <c r="I43" i="1"/>
  <c r="J43" i="1"/>
  <c r="K43" i="1"/>
  <c r="L43" i="1"/>
  <c r="D45" i="1"/>
  <c r="E45" i="1"/>
  <c r="H45" i="1"/>
  <c r="I45" i="1"/>
  <c r="J45" i="1"/>
  <c r="K45" i="1"/>
  <c r="L45" i="1"/>
  <c r="D46" i="1"/>
  <c r="E46" i="1"/>
  <c r="H46" i="1"/>
  <c r="I46" i="1"/>
  <c r="J46" i="1"/>
  <c r="K46" i="1"/>
  <c r="L46" i="1"/>
  <c r="D47" i="1"/>
  <c r="E47" i="1"/>
  <c r="H47" i="1"/>
  <c r="I47" i="1"/>
  <c r="J47" i="1"/>
  <c r="K47" i="1"/>
  <c r="L47" i="1"/>
  <c r="D48" i="1"/>
  <c r="E48" i="1"/>
  <c r="H48" i="1"/>
  <c r="I48" i="1"/>
  <c r="J48" i="1"/>
  <c r="K48" i="1"/>
  <c r="L48" i="1"/>
  <c r="D49" i="1"/>
  <c r="E49" i="1"/>
  <c r="H49" i="1"/>
  <c r="I49" i="1"/>
  <c r="J49" i="1"/>
  <c r="K49" i="1"/>
  <c r="L49" i="1"/>
  <c r="D50" i="1"/>
  <c r="E50" i="1"/>
  <c r="G36" i="2"/>
  <c r="G50" i="1" s="1"/>
  <c r="H50" i="1"/>
  <c r="I50" i="1"/>
  <c r="J50" i="1"/>
  <c r="K50" i="1"/>
  <c r="L50" i="1"/>
  <c r="D53" i="1"/>
  <c r="E53" i="1"/>
  <c r="H53" i="1"/>
  <c r="I53" i="1"/>
  <c r="J53" i="1"/>
  <c r="K53" i="1"/>
  <c r="L53" i="1"/>
  <c r="D54" i="1"/>
  <c r="E54" i="1"/>
  <c r="H54" i="1"/>
  <c r="I54" i="1"/>
  <c r="J54" i="1"/>
  <c r="K54" i="1"/>
  <c r="L54" i="1"/>
  <c r="D55" i="1"/>
  <c r="E55" i="1"/>
  <c r="G55" i="1"/>
  <c r="H55" i="1"/>
  <c r="I55" i="1"/>
  <c r="J55" i="1"/>
  <c r="K55" i="1"/>
  <c r="L55" i="1"/>
  <c r="D56" i="1"/>
  <c r="E56" i="1"/>
  <c r="H56" i="1"/>
  <c r="I56" i="1"/>
  <c r="J56" i="1"/>
  <c r="K56" i="1"/>
  <c r="L56" i="1"/>
  <c r="D57" i="1"/>
  <c r="E57" i="1"/>
  <c r="H57" i="1"/>
  <c r="I57" i="1"/>
  <c r="J57" i="1"/>
  <c r="K57" i="1"/>
  <c r="L57" i="1"/>
  <c r="C58" i="1"/>
  <c r="D58" i="1"/>
  <c r="E58" i="1"/>
  <c r="G58" i="1"/>
  <c r="H58" i="1"/>
  <c r="I58" i="1"/>
  <c r="J58" i="1"/>
  <c r="K58" i="1"/>
  <c r="L58" i="1"/>
  <c r="A39" i="1"/>
  <c r="A40" i="1"/>
  <c r="A41" i="1"/>
  <c r="A42" i="1"/>
  <c r="A43" i="1"/>
  <c r="A45" i="1"/>
  <c r="A46" i="1"/>
  <c r="A47" i="1"/>
  <c r="A48" i="1"/>
  <c r="A49" i="1"/>
  <c r="A50" i="1"/>
  <c r="A53" i="1"/>
  <c r="A54" i="1"/>
  <c r="A55" i="1"/>
  <c r="A56" i="1"/>
  <c r="A57" i="1"/>
  <c r="A58" i="1"/>
  <c r="F55" i="1"/>
  <c r="M55" i="1"/>
  <c r="C55" i="1"/>
  <c r="M36" i="2"/>
  <c r="M50" i="1" s="1"/>
  <c r="F36" i="2"/>
  <c r="F50" i="1" s="1"/>
  <c r="B36" i="2"/>
  <c r="C50" i="1" s="1"/>
  <c r="N81" i="1"/>
  <c r="N86" i="1"/>
  <c r="N95" i="1"/>
  <c r="N99" i="1"/>
  <c r="N126" i="1"/>
  <c r="N103" i="1"/>
  <c r="N105" i="1"/>
  <c r="N116" i="1"/>
  <c r="N120" i="1"/>
  <c r="N110" i="1"/>
  <c r="N111" i="1"/>
  <c r="E136" i="1"/>
  <c r="E145" i="1" s="1"/>
  <c r="H136" i="1"/>
  <c r="H145" i="1" s="1"/>
  <c r="I136" i="1"/>
  <c r="I145" i="1" s="1"/>
  <c r="J136" i="1"/>
  <c r="J145" i="1" s="1"/>
  <c r="K136" i="1"/>
  <c r="K145" i="1" s="1"/>
  <c r="L136" i="1"/>
  <c r="L145" i="1" s="1"/>
  <c r="D136" i="1"/>
  <c r="D145" i="1" s="1"/>
  <c r="M135" i="1"/>
  <c r="M134" i="1"/>
  <c r="M133" i="1"/>
  <c r="G135" i="1"/>
  <c r="G134" i="1"/>
  <c r="G133" i="1"/>
  <c r="F135" i="1"/>
  <c r="F133" i="1"/>
  <c r="F134" i="1"/>
  <c r="M110" i="1"/>
  <c r="G110" i="1"/>
  <c r="C110" i="1"/>
  <c r="F110" i="1"/>
  <c r="M82" i="1"/>
  <c r="M83" i="1"/>
  <c r="M84" i="1"/>
  <c r="M85" i="1"/>
  <c r="M64" i="2"/>
  <c r="M86" i="1" s="1"/>
  <c r="M65" i="2"/>
  <c r="M87" i="1" s="1"/>
  <c r="M66" i="2"/>
  <c r="M88" i="1" s="1"/>
  <c r="M89" i="1"/>
  <c r="M69" i="2"/>
  <c r="M91" i="1" s="1"/>
  <c r="M92" i="1"/>
  <c r="M71" i="2"/>
  <c r="M93" i="1" s="1"/>
  <c r="M72" i="2"/>
  <c r="M94" i="1" s="1"/>
  <c r="M73" i="2"/>
  <c r="M95" i="1" s="1"/>
  <c r="M96" i="1"/>
  <c r="M75" i="2"/>
  <c r="M77" i="2"/>
  <c r="M97" i="1" s="1"/>
  <c r="M78" i="2"/>
  <c r="M98" i="1" s="1"/>
  <c r="M79" i="2"/>
  <c r="M99" i="1" s="1"/>
  <c r="M82" i="2"/>
  <c r="M102" i="1" s="1"/>
  <c r="M83" i="2"/>
  <c r="M103" i="1" s="1"/>
  <c r="H74" i="1"/>
  <c r="H143" i="1" s="1"/>
  <c r="I74" i="1"/>
  <c r="I143" i="1" s="1"/>
  <c r="K74" i="1"/>
  <c r="K143" i="1" s="1"/>
  <c r="L74" i="1"/>
  <c r="L143" i="1" s="1"/>
  <c r="D38" i="1"/>
  <c r="D60" i="1"/>
  <c r="D61" i="1"/>
  <c r="E38" i="1"/>
  <c r="E60" i="1"/>
  <c r="E61" i="1"/>
  <c r="H38" i="1"/>
  <c r="H60" i="1"/>
  <c r="H61" i="1"/>
  <c r="I38" i="1"/>
  <c r="I60" i="1"/>
  <c r="I61" i="1"/>
  <c r="J38" i="1"/>
  <c r="J60" i="1"/>
  <c r="J61" i="1"/>
  <c r="K38" i="1"/>
  <c r="K60" i="1"/>
  <c r="K61" i="1"/>
  <c r="L38" i="1"/>
  <c r="L60" i="1"/>
  <c r="L61" i="1"/>
  <c r="B25" i="2"/>
  <c r="E25" i="2" s="1"/>
  <c r="B28" i="2"/>
  <c r="E28" i="2" s="1"/>
  <c r="B29" i="2"/>
  <c r="E29" i="2" s="1"/>
  <c r="B30" i="2"/>
  <c r="B31" i="2"/>
  <c r="C46" i="1" s="1"/>
  <c r="B34" i="2"/>
  <c r="B35" i="2"/>
  <c r="E35" i="2" s="1"/>
  <c r="B39" i="2"/>
  <c r="C53" i="1" s="1"/>
  <c r="B40" i="2"/>
  <c r="B42" i="2"/>
  <c r="C56" i="1" s="1"/>
  <c r="B43" i="2"/>
  <c r="C57" i="1" s="1"/>
  <c r="B45" i="2"/>
  <c r="E45" i="2" s="1"/>
  <c r="D22" i="1"/>
  <c r="E22" i="1"/>
  <c r="H22" i="1"/>
  <c r="I22" i="1"/>
  <c r="J22" i="1"/>
  <c r="K22" i="1"/>
  <c r="L22" i="1"/>
  <c r="D23" i="1"/>
  <c r="E23" i="1"/>
  <c r="H23" i="1"/>
  <c r="I23" i="1"/>
  <c r="J23" i="1"/>
  <c r="K23" i="1"/>
  <c r="L23" i="1"/>
  <c r="D24" i="1"/>
  <c r="E24" i="1"/>
  <c r="H24" i="1"/>
  <c r="I24" i="1"/>
  <c r="J24" i="1"/>
  <c r="K24" i="1"/>
  <c r="L24" i="1"/>
  <c r="D25" i="1"/>
  <c r="E25" i="1"/>
  <c r="H25" i="1"/>
  <c r="I25" i="1"/>
  <c r="J25" i="1"/>
  <c r="K25" i="1"/>
  <c r="L25" i="1"/>
  <c r="D26" i="1"/>
  <c r="E26" i="1"/>
  <c r="H26" i="1"/>
  <c r="I26" i="1"/>
  <c r="J26" i="1"/>
  <c r="K26" i="1"/>
  <c r="L26" i="1"/>
  <c r="D27" i="1"/>
  <c r="E27" i="1"/>
  <c r="H27" i="1"/>
  <c r="I27" i="1"/>
  <c r="J27" i="1"/>
  <c r="K27" i="1"/>
  <c r="L27" i="1"/>
  <c r="D28" i="1"/>
  <c r="E28" i="1"/>
  <c r="H28" i="1"/>
  <c r="I28" i="1"/>
  <c r="J28" i="1"/>
  <c r="K28" i="1"/>
  <c r="L28" i="1"/>
  <c r="D29" i="1"/>
  <c r="E29" i="1"/>
  <c r="H29" i="1"/>
  <c r="I29" i="1"/>
  <c r="J29" i="1"/>
  <c r="K29" i="1"/>
  <c r="L29" i="1"/>
  <c r="D30" i="1"/>
  <c r="E30" i="1"/>
  <c r="H30" i="1"/>
  <c r="I30" i="1"/>
  <c r="J30" i="1"/>
  <c r="K30" i="1"/>
  <c r="L30" i="1"/>
  <c r="D31" i="1"/>
  <c r="E31" i="1"/>
  <c r="H31" i="1"/>
  <c r="I31" i="1"/>
  <c r="J31" i="1"/>
  <c r="K31" i="1"/>
  <c r="L31" i="1"/>
  <c r="A22" i="1"/>
  <c r="A23" i="1"/>
  <c r="A24" i="1"/>
  <c r="A25" i="1"/>
  <c r="A26" i="1"/>
  <c r="A27" i="1"/>
  <c r="A28" i="1"/>
  <c r="A29" i="1"/>
  <c r="A30" i="1"/>
  <c r="A31" i="1"/>
  <c r="D21" i="1"/>
  <c r="E21" i="1"/>
  <c r="H21" i="1"/>
  <c r="I21" i="1"/>
  <c r="J21" i="1"/>
  <c r="K21" i="1"/>
  <c r="L21" i="1"/>
  <c r="D66" i="1"/>
  <c r="E66" i="1"/>
  <c r="H66" i="1"/>
  <c r="I66" i="1"/>
  <c r="J66" i="1"/>
  <c r="K66" i="1"/>
  <c r="L66" i="1"/>
  <c r="C82" i="1"/>
  <c r="C83" i="1"/>
  <c r="C84" i="1"/>
  <c r="B64" i="2"/>
  <c r="C86" i="1" s="1"/>
  <c r="B65" i="2"/>
  <c r="B66" i="2"/>
  <c r="C89" i="1"/>
  <c r="B69" i="2"/>
  <c r="C91" i="1" s="1"/>
  <c r="C92" i="1"/>
  <c r="B71" i="2"/>
  <c r="B72" i="2"/>
  <c r="B73" i="2"/>
  <c r="C96" i="1"/>
  <c r="B75" i="2"/>
  <c r="E75" i="2" s="1"/>
  <c r="B77" i="2"/>
  <c r="C97" i="1" s="1"/>
  <c r="B78" i="2"/>
  <c r="B79" i="2"/>
  <c r="C99" i="1" s="1"/>
  <c r="B82" i="2"/>
  <c r="C102" i="1" s="1"/>
  <c r="B83" i="2"/>
  <c r="F82" i="1"/>
  <c r="F83" i="1"/>
  <c r="F84" i="1"/>
  <c r="F64" i="2"/>
  <c r="F65" i="2"/>
  <c r="F87" i="1" s="1"/>
  <c r="F66" i="2"/>
  <c r="F69" i="2"/>
  <c r="F92" i="1"/>
  <c r="F71" i="2"/>
  <c r="F93" i="1" s="1"/>
  <c r="F72" i="2"/>
  <c r="F73" i="2"/>
  <c r="F95" i="1" s="1"/>
  <c r="F96" i="1"/>
  <c r="F75" i="2"/>
  <c r="F77" i="2"/>
  <c r="F97" i="1" s="1"/>
  <c r="F78" i="2"/>
  <c r="F98" i="1" s="1"/>
  <c r="F79" i="2"/>
  <c r="F82" i="2"/>
  <c r="F102" i="1" s="1"/>
  <c r="F83" i="2"/>
  <c r="F103" i="1" s="1"/>
  <c r="G82" i="1"/>
  <c r="G83" i="1"/>
  <c r="G84" i="1"/>
  <c r="G85" i="1"/>
  <c r="G64" i="2"/>
  <c r="G86" i="1" s="1"/>
  <c r="G65" i="2"/>
  <c r="G87" i="1" s="1"/>
  <c r="G66" i="2"/>
  <c r="G88" i="1" s="1"/>
  <c r="G89" i="1"/>
  <c r="G69" i="2"/>
  <c r="G91" i="1" s="1"/>
  <c r="G92" i="1"/>
  <c r="G71" i="2"/>
  <c r="G93" i="1" s="1"/>
  <c r="G72" i="2"/>
  <c r="G94" i="1" s="1"/>
  <c r="G73" i="2"/>
  <c r="G95" i="1" s="1"/>
  <c r="G96" i="1"/>
  <c r="G75" i="2"/>
  <c r="G77" i="2"/>
  <c r="G97" i="1" s="1"/>
  <c r="G78" i="2"/>
  <c r="G98" i="1" s="1"/>
  <c r="G79" i="2"/>
  <c r="G99" i="1" s="1"/>
  <c r="G82" i="2"/>
  <c r="G102" i="1" s="1"/>
  <c r="G83" i="2"/>
  <c r="G103" i="1" s="1"/>
  <c r="G22" i="1"/>
  <c r="G23" i="1"/>
  <c r="G24" i="1"/>
  <c r="G25" i="1"/>
  <c r="G26" i="1"/>
  <c r="G27" i="1"/>
  <c r="G28" i="1"/>
  <c r="G29" i="1"/>
  <c r="G30" i="1"/>
  <c r="G31" i="1"/>
  <c r="F25" i="2"/>
  <c r="F39" i="1" s="1"/>
  <c r="G25" i="2"/>
  <c r="G39" i="1" s="1"/>
  <c r="M25" i="2"/>
  <c r="M39" i="1" s="1"/>
  <c r="G41" i="1"/>
  <c r="M41" i="1"/>
  <c r="F28" i="2"/>
  <c r="G28" i="2"/>
  <c r="G42" i="1" s="1"/>
  <c r="M28" i="2"/>
  <c r="M42" i="1" s="1"/>
  <c r="F29" i="2"/>
  <c r="G29" i="2"/>
  <c r="G43" i="1" s="1"/>
  <c r="M29" i="2"/>
  <c r="M43" i="1" s="1"/>
  <c r="F30" i="2"/>
  <c r="G30" i="2"/>
  <c r="G45" i="1" s="1"/>
  <c r="M30" i="2"/>
  <c r="M45" i="1" s="1"/>
  <c r="F31" i="2"/>
  <c r="G31" i="2"/>
  <c r="G46" i="1" s="1"/>
  <c r="M31" i="2"/>
  <c r="M46" i="1" s="1"/>
  <c r="F34" i="2"/>
  <c r="G34" i="2"/>
  <c r="G48" i="1" s="1"/>
  <c r="M34" i="2"/>
  <c r="M48" i="1" s="1"/>
  <c r="F35" i="2"/>
  <c r="F49" i="1" s="1"/>
  <c r="G35" i="2"/>
  <c r="G49" i="1" s="1"/>
  <c r="M35" i="2"/>
  <c r="M49" i="1" s="1"/>
  <c r="F39" i="2"/>
  <c r="F53" i="1" s="1"/>
  <c r="G39" i="2"/>
  <c r="G53" i="1" s="1"/>
  <c r="M39" i="2"/>
  <c r="M53" i="1" s="1"/>
  <c r="F40" i="2"/>
  <c r="F54" i="1" s="1"/>
  <c r="G40" i="2"/>
  <c r="G54" i="1" s="1"/>
  <c r="M40" i="2"/>
  <c r="M54" i="1" s="1"/>
  <c r="F42" i="2"/>
  <c r="G42" i="2"/>
  <c r="G56" i="1" s="1"/>
  <c r="M42" i="2"/>
  <c r="M56" i="1" s="1"/>
  <c r="F43" i="2"/>
  <c r="G43" i="2"/>
  <c r="G57" i="1" s="1"/>
  <c r="M43" i="2"/>
  <c r="M57" i="1" s="1"/>
  <c r="M58" i="1"/>
  <c r="B32" i="2"/>
  <c r="C44" i="1" s="1"/>
  <c r="F32" i="2"/>
  <c r="G44" i="1" s="1"/>
  <c r="G32" i="2"/>
  <c r="H44" i="1" s="1"/>
  <c r="M32" i="2"/>
  <c r="B26" i="2"/>
  <c r="F26" i="2"/>
  <c r="F40" i="1" s="1"/>
  <c r="G26" i="2"/>
  <c r="G40" i="1" s="1"/>
  <c r="M26" i="2"/>
  <c r="M40" i="1" s="1"/>
  <c r="F47" i="1"/>
  <c r="G47" i="1"/>
  <c r="M47" i="1"/>
  <c r="F45" i="2"/>
  <c r="G45" i="2"/>
  <c r="M45" i="2"/>
  <c r="F81" i="1"/>
  <c r="G111" i="1"/>
  <c r="G81" i="1"/>
  <c r="M111" i="1"/>
  <c r="M81" i="1"/>
  <c r="C81" i="1"/>
  <c r="A81" i="1"/>
  <c r="A82" i="1"/>
  <c r="A83" i="1"/>
  <c r="A84" i="1"/>
  <c r="A85" i="1"/>
  <c r="A86" i="1"/>
  <c r="A87" i="1"/>
  <c r="A88" i="1"/>
  <c r="A91" i="1"/>
  <c r="A89" i="1"/>
  <c r="A92" i="1"/>
  <c r="A93" i="1"/>
  <c r="A94" i="1"/>
  <c r="A95" i="1"/>
  <c r="C73" i="1"/>
  <c r="C74" i="1" s="1"/>
  <c r="A96" i="1"/>
  <c r="A97" i="1"/>
  <c r="A98" i="1"/>
  <c r="A99" i="1"/>
  <c r="A102" i="1"/>
  <c r="A103" i="1"/>
  <c r="A66" i="1"/>
  <c r="A61" i="1"/>
  <c r="A60" i="1"/>
  <c r="A38" i="1"/>
  <c r="A21" i="1"/>
  <c r="F52" i="2"/>
  <c r="F48" i="2"/>
  <c r="F61" i="1" s="1"/>
  <c r="F47" i="2"/>
  <c r="F38" i="1"/>
  <c r="F27" i="1"/>
  <c r="F26" i="1"/>
  <c r="F24" i="1"/>
  <c r="F23" i="1"/>
  <c r="B52" i="2"/>
  <c r="B48" i="2"/>
  <c r="B47" i="2"/>
  <c r="E47" i="2" s="1"/>
  <c r="C26" i="1"/>
  <c r="F21" i="1"/>
  <c r="G21" i="1"/>
  <c r="M21" i="1"/>
  <c r="M22" i="1"/>
  <c r="M23" i="1"/>
  <c r="M24" i="1"/>
  <c r="M25" i="1"/>
  <c r="M26" i="1"/>
  <c r="M27" i="1"/>
  <c r="M28" i="1"/>
  <c r="M29" i="1"/>
  <c r="M30" i="1"/>
  <c r="M31" i="1"/>
  <c r="G38" i="1"/>
  <c r="M38" i="1"/>
  <c r="G47" i="2"/>
  <c r="G60" i="1" s="1"/>
  <c r="M47" i="2"/>
  <c r="M60" i="1" s="1"/>
  <c r="G48" i="2"/>
  <c r="G61" i="1" s="1"/>
  <c r="M48" i="2"/>
  <c r="M61" i="1" s="1"/>
  <c r="G52" i="2"/>
  <c r="G66" i="1" s="1"/>
  <c r="M52" i="2"/>
  <c r="M66" i="1" s="1"/>
  <c r="N112" i="1"/>
  <c r="G73" i="1"/>
  <c r="M73" i="1"/>
  <c r="E143" i="1"/>
  <c r="F42" i="1"/>
  <c r="D129" i="1" l="1"/>
  <c r="D144" i="1" s="1"/>
  <c r="J129" i="1"/>
  <c r="J144" i="1" s="1"/>
  <c r="M129" i="1"/>
  <c r="M144" i="1" s="1"/>
  <c r="I129" i="1"/>
  <c r="I144" i="1" s="1"/>
  <c r="H129" i="1"/>
  <c r="H144" i="1" s="1"/>
  <c r="L129" i="1"/>
  <c r="L144" i="1" s="1"/>
  <c r="G129" i="1"/>
  <c r="G144" i="1" s="1"/>
  <c r="E129" i="1"/>
  <c r="E144" i="1" s="1"/>
  <c r="K129" i="1"/>
  <c r="K144" i="1" s="1"/>
  <c r="E71" i="2"/>
  <c r="I33" i="1"/>
  <c r="I140" i="1" s="1"/>
  <c r="H33" i="1"/>
  <c r="H140" i="1" s="1"/>
  <c r="E33" i="1"/>
  <c r="E140" i="1" s="1"/>
  <c r="K33" i="1"/>
  <c r="K140" i="1" s="1"/>
  <c r="D33" i="1"/>
  <c r="D140" i="1" s="1"/>
  <c r="L33" i="1"/>
  <c r="L140" i="1" s="1"/>
  <c r="J33" i="1"/>
  <c r="J140" i="1" s="1"/>
  <c r="C143" i="1"/>
  <c r="E83" i="2"/>
  <c r="C42" i="1"/>
  <c r="C60" i="1"/>
  <c r="E26" i="2"/>
  <c r="C24" i="1"/>
  <c r="E30" i="2"/>
  <c r="C23" i="1"/>
  <c r="C40" i="1"/>
  <c r="N102" i="1"/>
  <c r="F136" i="1"/>
  <c r="F145" i="1" s="1"/>
  <c r="N121" i="1"/>
  <c r="N122" i="1"/>
  <c r="G136" i="1"/>
  <c r="G145" i="1" s="1"/>
  <c r="D73" i="1"/>
  <c r="D74" i="1" s="1"/>
  <c r="D143" i="1" s="1"/>
  <c r="M136" i="1"/>
  <c r="M145" i="1" s="1"/>
  <c r="D68" i="1"/>
  <c r="D142" i="1" s="1"/>
  <c r="F86" i="1"/>
  <c r="F41" i="1"/>
  <c r="E64" i="2"/>
  <c r="F66" i="1"/>
  <c r="F68" i="1" s="1"/>
  <c r="F142" i="1" s="1"/>
  <c r="E68" i="1"/>
  <c r="E142" i="1" s="1"/>
  <c r="J68" i="1"/>
  <c r="J142" i="1" s="1"/>
  <c r="E43" i="2"/>
  <c r="C38" i="1"/>
  <c r="C61" i="1"/>
  <c r="F45" i="1"/>
  <c r="L68" i="1"/>
  <c r="L142" i="1" s="1"/>
  <c r="H62" i="1"/>
  <c r="H141" i="1" s="1"/>
  <c r="F91" i="1"/>
  <c r="I68" i="1"/>
  <c r="I142" i="1" s="1"/>
  <c r="E79" i="2"/>
  <c r="C87" i="1"/>
  <c r="K68" i="1"/>
  <c r="K142" i="1" s="1"/>
  <c r="C45" i="1"/>
  <c r="F89" i="1"/>
  <c r="C30" i="1"/>
  <c r="G68" i="1"/>
  <c r="G142" i="1" s="1"/>
  <c r="F31" i="1"/>
  <c r="C43" i="1"/>
  <c r="C21" i="1"/>
  <c r="C22" i="1"/>
  <c r="F22" i="1"/>
  <c r="F57" i="1"/>
  <c r="F43" i="1"/>
  <c r="E77" i="2"/>
  <c r="E65" i="2"/>
  <c r="D62" i="1"/>
  <c r="D141" i="1" s="1"/>
  <c r="E42" i="2"/>
  <c r="C29" i="1"/>
  <c r="F60" i="1"/>
  <c r="F111" i="1"/>
  <c r="E62" i="1"/>
  <c r="E141" i="1" s="1"/>
  <c r="E69" i="2"/>
  <c r="C85" i="1"/>
  <c r="E82" i="2"/>
  <c r="N115" i="1"/>
  <c r="E73" i="2"/>
  <c r="F73" i="1"/>
  <c r="M74" i="1"/>
  <c r="M143" i="1" s="1"/>
  <c r="M68" i="1"/>
  <c r="M142" i="1" s="1"/>
  <c r="F30" i="1"/>
  <c r="G74" i="1"/>
  <c r="G143" i="1" s="1"/>
  <c r="E48" i="2"/>
  <c r="F46" i="1"/>
  <c r="F28" i="1"/>
  <c r="F29" i="1"/>
  <c r="C49" i="1"/>
  <c r="L62" i="1"/>
  <c r="L141" i="1" s="1"/>
  <c r="C95" i="1"/>
  <c r="H68" i="1"/>
  <c r="H142" i="1" s="1"/>
  <c r="F99" i="1"/>
  <c r="F25" i="1"/>
  <c r="C93" i="1"/>
  <c r="M62" i="1"/>
  <c r="M141" i="1" s="1"/>
  <c r="B156" i="1"/>
  <c r="F94" i="1"/>
  <c r="F48" i="1"/>
  <c r="C39" i="1"/>
  <c r="E32" i="2"/>
  <c r="F44" i="1" s="1"/>
  <c r="F85" i="1"/>
  <c r="E39" i="2"/>
  <c r="F88" i="1"/>
  <c r="E72" i="2"/>
  <c r="E36" i="2"/>
  <c r="B157" i="1"/>
  <c r="N117" i="1"/>
  <c r="E78" i="2"/>
  <c r="C98" i="1"/>
  <c r="C88" i="1"/>
  <c r="E66" i="2"/>
  <c r="N114" i="1"/>
  <c r="C28" i="1"/>
  <c r="C47" i="1"/>
  <c r="G62" i="1"/>
  <c r="G141" i="1" s="1"/>
  <c r="C103" i="1"/>
  <c r="C31" i="1"/>
  <c r="F56" i="1"/>
  <c r="E34" i="2"/>
  <c r="C48" i="1"/>
  <c r="I62" i="1"/>
  <c r="I141" i="1" s="1"/>
  <c r="C54" i="1"/>
  <c r="E40" i="2"/>
  <c r="C94" i="1"/>
  <c r="E31" i="2"/>
  <c r="C66" i="1"/>
  <c r="C68" i="1" s="1"/>
  <c r="C142" i="1" s="1"/>
  <c r="E52" i="2"/>
  <c r="C27" i="1"/>
  <c r="K62" i="1"/>
  <c r="K141" i="1" s="1"/>
  <c r="N119" i="1"/>
  <c r="J62" i="1"/>
  <c r="J141" i="1" s="1"/>
  <c r="C25" i="1"/>
  <c r="F58" i="1"/>
  <c r="C129" i="1" l="1"/>
  <c r="C144" i="1" s="1"/>
  <c r="F129" i="1"/>
  <c r="F144" i="1" s="1"/>
  <c r="J73" i="1"/>
  <c r="J74" i="1" s="1"/>
  <c r="J143" i="1" s="1"/>
  <c r="J146" i="1" s="1"/>
  <c r="J148" i="1" s="1"/>
  <c r="F74" i="1"/>
  <c r="B159" i="1" s="1"/>
  <c r="G33" i="1"/>
  <c r="G140" i="1" s="1"/>
  <c r="F33" i="1"/>
  <c r="F140" i="1" s="1"/>
  <c r="M33" i="1"/>
  <c r="M140" i="1" s="1"/>
  <c r="C33" i="1"/>
  <c r="C140" i="1" s="1"/>
  <c r="N125" i="1"/>
  <c r="N124" i="1"/>
  <c r="C136" i="1"/>
  <c r="C145" i="1" s="1"/>
  <c r="N84" i="1"/>
  <c r="N82" i="1"/>
  <c r="I146" i="1"/>
  <c r="I148" i="1" s="1"/>
  <c r="D146" i="1"/>
  <c r="E146" i="1"/>
  <c r="H146" i="1"/>
  <c r="H148" i="1" s="1"/>
  <c r="F62" i="1"/>
  <c r="F141" i="1" s="1"/>
  <c r="L146" i="1"/>
  <c r="L148" i="1" s="1"/>
  <c r="N123" i="1"/>
  <c r="K146" i="1"/>
  <c r="C62" i="1"/>
  <c r="C141" i="1" s="1"/>
  <c r="B161" i="1" l="1"/>
  <c r="N94" i="1"/>
  <c r="N92" i="1"/>
  <c r="N96" i="1"/>
  <c r="N85" i="1"/>
  <c r="N88" i="1"/>
  <c r="N83" i="1"/>
  <c r="C146" i="1"/>
  <c r="C148" i="1" s="1"/>
  <c r="F143" i="1"/>
  <c r="F146" i="1" s="1"/>
  <c r="F148" i="1" s="1"/>
  <c r="N93" i="1"/>
  <c r="N89" i="1"/>
  <c r="G146" i="1"/>
  <c r="G148" i="1" s="1"/>
  <c r="M146" i="1"/>
  <c r="M148" i="1" s="1"/>
  <c r="K148" i="1"/>
  <c r="N98" i="1" l="1"/>
  <c r="N97" i="1"/>
  <c r="O148" i="1"/>
  <c r="B158" i="1" s="1"/>
</calcChain>
</file>

<file path=xl/sharedStrings.xml><?xml version="1.0" encoding="utf-8"?>
<sst xmlns="http://schemas.openxmlformats.org/spreadsheetml/2006/main" count="273" uniqueCount="148">
  <si>
    <t>Common core - 1st year</t>
  </si>
  <si>
    <t>Flag</t>
  </si>
  <si>
    <t>Credit</t>
  </si>
  <si>
    <t>Lecture</t>
  </si>
  <si>
    <t>Lab./Tut.</t>
  </si>
  <si>
    <t>AU</t>
  </si>
  <si>
    <t>Math+BS</t>
  </si>
  <si>
    <t>Math</t>
  </si>
  <si>
    <t>BS</t>
  </si>
  <si>
    <t>CS</t>
  </si>
  <si>
    <t>ES</t>
  </si>
  <si>
    <t>ED</t>
  </si>
  <si>
    <t>ES+ED</t>
  </si>
  <si>
    <t>APSC 131 Chemistry and Materials</t>
  </si>
  <si>
    <t>APSC 171 Calculus I</t>
  </si>
  <si>
    <t>APSC 172 Calculus II</t>
  </si>
  <si>
    <t>Subtotal common core - 1st year</t>
  </si>
  <si>
    <t>Program core - 2nd/3rd-year</t>
  </si>
  <si>
    <t>ELEC 221 Electric Circuits</t>
  </si>
  <si>
    <t>ELEC 252 Electronics I</t>
  </si>
  <si>
    <t>ELEC 271 Digital Systems</t>
  </si>
  <si>
    <t>ELEC 274 Computer Architecture</t>
  </si>
  <si>
    <t>ELEC 278 Inf. Structures &amp; S/W Eng.</t>
  </si>
  <si>
    <t>ELEC 280 Fund. of Electromagnetics</t>
  </si>
  <si>
    <t>ELEC 353 Electronics II</t>
  </si>
  <si>
    <t>ELEC 371 Microprocessor Systems</t>
  </si>
  <si>
    <t>ELEC 326 Probability</t>
  </si>
  <si>
    <t>Subtotal program core - 2nd/3rd year</t>
  </si>
  <si>
    <t>Complementary studies electives</t>
  </si>
  <si>
    <t>Subtotal complementary studies</t>
  </si>
  <si>
    <t>Technical electives - 3rd/4th year</t>
  </si>
  <si>
    <t>ELEC 443 Control Systems I</t>
  </si>
  <si>
    <t>ELEC 448 Introduction to Robotics</t>
  </si>
  <si>
    <t>ELEC 451 Integ. Circuit Engineering</t>
  </si>
  <si>
    <t>ELEC 454 Analog Electronics</t>
  </si>
  <si>
    <t>ELEC 461 Digital Communications</t>
  </si>
  <si>
    <t>ELEC 464 Wireless Communications</t>
  </si>
  <si>
    <t>ELEC 470 Comp. Sys. Architecture</t>
  </si>
  <si>
    <t>Subtotal tech. electives - 3rd/4th year</t>
  </si>
  <si>
    <t>Difference</t>
  </si>
  <si>
    <t>Program summary</t>
  </si>
  <si>
    <t>Program core - 2nd/3rd year</t>
  </si>
  <si>
    <t>Total for program</t>
  </si>
  <si>
    <t>Requirements for program</t>
  </si>
  <si>
    <t>Queen's University</t>
  </si>
  <si>
    <t>Department of Electrical and Computer Engineering</t>
  </si>
  <si>
    <t>Summary Spreadsheet for Degree Requirements</t>
  </si>
  <si>
    <t>Name of Student:</t>
  </si>
  <si>
    <t>The 'flag' column is used to indicate either successful completion of a course or elective selection of a course.</t>
  </si>
  <si>
    <t>The entry in the 'flag' column must be '0' to exclude a course or '1' to include a course when summing accreditation units</t>
  </si>
  <si>
    <t>or when verifying prerequisites. If values other than '0' or '1' are used, or if an entry is blank, the error is shown in red.</t>
  </si>
  <si>
    <t>Errors from additional checks</t>
  </si>
  <si>
    <t>(if any)</t>
  </si>
  <si>
    <t>(fill in course number/name/credit)</t>
  </si>
  <si>
    <t>Technical core - 4th year</t>
  </si>
  <si>
    <t>Subtotal technical core - 4th year</t>
  </si>
  <si>
    <t>List A</t>
  </si>
  <si>
    <t>List B</t>
  </si>
  <si>
    <t>Computer Engineering</t>
  </si>
  <si>
    <t>ELEC 270 Discrete Mathematics</t>
  </si>
  <si>
    <t>ELEC 377 Operating Systems</t>
  </si>
  <si>
    <t>ELEC 374 Digital Systems Engineering</t>
  </si>
  <si>
    <r>
      <t xml:space="preserve">Choose </t>
    </r>
    <r>
      <rPr>
        <i/>
        <u/>
        <sz val="10"/>
        <color indexed="8"/>
        <rFont val="Arial"/>
        <family val="2"/>
      </rPr>
      <t>one</t>
    </r>
    <r>
      <rPr>
        <i/>
        <sz val="10"/>
        <color indexed="8"/>
        <rFont val="Arial"/>
        <family val="2"/>
      </rPr>
      <t xml:space="preserve"> of the following courses:</t>
    </r>
  </si>
  <si>
    <t>ELEC 498 Comp. Eng. Project</t>
  </si>
  <si>
    <t>List B:</t>
  </si>
  <si>
    <t>Total check</t>
  </si>
  <si>
    <t>ELEC 457 Analog ICs and System Apps.</t>
  </si>
  <si>
    <t xml:space="preserve">          Or MECH 456 Intro to Robotics</t>
  </si>
  <si>
    <t>NOTE:</t>
  </si>
  <si>
    <t>Subtotal Other tech. electives</t>
  </si>
  <si>
    <r>
      <t>Other Tech Electives (Substitutions):</t>
    </r>
    <r>
      <rPr>
        <sz val="10"/>
        <color indexed="8"/>
        <rFont val="Arial"/>
        <family val="2"/>
      </rPr>
      <t xml:space="preserve"> fill in Queen's known units, or estimate and divide between columns for non-Queen's courses</t>
    </r>
  </si>
  <si>
    <t>Other electives (substitutions)</t>
  </si>
  <si>
    <t>Complementary studies electives -- (all years)</t>
  </si>
  <si>
    <t>This sheet is the source of the unit data for the main sheet; the information here must not be modified!</t>
  </si>
  <si>
    <t>ELEC 390  Elect./Comp. Eng. Design</t>
  </si>
  <si>
    <t xml:space="preserve">APSC 221 Eng. Economics </t>
  </si>
  <si>
    <t>ELEC 497 Research Project</t>
  </si>
  <si>
    <t>ELEC 299 Autonomous Robot Project</t>
  </si>
  <si>
    <t>SOFT 437 Performance Analysis</t>
  </si>
  <si>
    <t>SOFT 423 Software Requirements</t>
  </si>
  <si>
    <t>ELEC 444 Modelling &amp; Comp Control</t>
  </si>
  <si>
    <t>ELEC 344 Sensors and Actuators</t>
  </si>
  <si>
    <t>ELEC 474 Machine Vision</t>
  </si>
  <si>
    <t>CalcAU</t>
  </si>
  <si>
    <t>APSC 200 Engineering Design and Practice</t>
  </si>
  <si>
    <t>APSC 293 Engineering Communications</t>
  </si>
  <si>
    <t>ENPH 336 Solid State Devices</t>
  </si>
  <si>
    <t>CMPE 434 Distributed Systems</t>
  </si>
  <si>
    <t>CMPE 457 Image Proc. &amp; Comp. Vision</t>
  </si>
  <si>
    <t>CMPE 458 Prog. Language Processors</t>
  </si>
  <si>
    <t>CMPE 204 Logic for Computing Science</t>
  </si>
  <si>
    <t>CMPE 322 Software Architecture</t>
  </si>
  <si>
    <t>CMPE 332 Database Systems</t>
  </si>
  <si>
    <t>CMPE 365 Algorithms I</t>
  </si>
  <si>
    <t>CMPE 422 Formal Methods in Soft. Eng.</t>
  </si>
  <si>
    <t>CMPE 432 Advanced Database Systems</t>
  </si>
  <si>
    <t>CMPE 454 Computer Graphics</t>
  </si>
  <si>
    <t>CMPE 223 Software Specifications</t>
  </si>
  <si>
    <t>CMPE 320 Fund. Software Development</t>
  </si>
  <si>
    <t>MTHE 235 Diff. Eq. for ECE</t>
  </si>
  <si>
    <t>ELEC 409 Bioinformatic Analytics</t>
  </si>
  <si>
    <t>CMPE 327 Software Quality Assurance</t>
  </si>
  <si>
    <t>CMPE 425 Advanced User Interf. Design</t>
  </si>
  <si>
    <t>CMPE 325 Human Computer Interaction</t>
  </si>
  <si>
    <t>ELEC 431 Power Electronics</t>
  </si>
  <si>
    <t>ELEC 324 Discrete-Time Sig&amp;Sys</t>
  </si>
  <si>
    <t>ELEC 408 Biomedical Signal &amp; Image</t>
  </si>
  <si>
    <t>ELEC 422 DSP: Random Mod &amp; Appl</t>
  </si>
  <si>
    <t>ELEC 421 DSP: Filters &amp; Sys Design</t>
  </si>
  <si>
    <t xml:space="preserve"> </t>
  </si>
  <si>
    <t>Date Revised</t>
  </si>
  <si>
    <t>&lt;Enter name here&gt;</t>
  </si>
  <si>
    <t>&lt;Date and initials of reviewer&gt;</t>
  </si>
  <si>
    <t>Math+NS</t>
  </si>
  <si>
    <t>NS</t>
  </si>
  <si>
    <t>CMPE 452 Neural &amp; Genetic Comp.</t>
  </si>
  <si>
    <t>Computer Engineering Innovation Program</t>
  </si>
  <si>
    <t>COMM 201 Intro. to Bus. for Entrepreneurs</t>
  </si>
  <si>
    <t>The 2022 AU program total in column F is over all years</t>
  </si>
  <si>
    <t>COMM 301 Funding New Ventures</t>
  </si>
  <si>
    <t>COMM 302 Launching New Ventures</t>
  </si>
  <si>
    <t>ELEC 373 Computer Networks</t>
  </si>
  <si>
    <t>ELEC 279 Intro to Obj. Orient. Program.</t>
  </si>
  <si>
    <t>ELEC 425 Machine Learning &amp; Deep Learning</t>
  </si>
  <si>
    <t>ELEC 472 Artificial Inlelligence &amp; Interactive Systems</t>
  </si>
  <si>
    <t>COMM 405 New Business Development</t>
  </si>
  <si>
    <t>APSC 100 Eng Practice I</t>
  </si>
  <si>
    <t>APSC 111 Physics I</t>
  </si>
  <si>
    <t>APSC 112 Physics II</t>
  </si>
  <si>
    <t>APSC 132 Chemistry and its Applic.</t>
  </si>
  <si>
    <t>APSC 143 Intro to Comp. Progr.</t>
  </si>
  <si>
    <t>APSC 151 Eng. Geology &amp; the Biosphere</t>
  </si>
  <si>
    <t>APSC 162 Eng. Graphics</t>
  </si>
  <si>
    <t>APSC 174 Intro to Linear Algebra</t>
  </si>
  <si>
    <t>APSC 182 Applied Eng. Mechanics</t>
  </si>
  <si>
    <t>ELEC 224 Continuous-Time Sig&amp;Sys</t>
  </si>
  <si>
    <t>ELEC 372 Numerical Methods &amp; Optim</t>
  </si>
  <si>
    <t>APSC 400 Tech., Eng'g &amp; Mgt (TEAM)</t>
  </si>
  <si>
    <t>CMPE 251 Data Analytics</t>
  </si>
  <si>
    <t>CMPE 351 Advanced Data Analytics</t>
  </si>
  <si>
    <t>CEi - Class of 2022</t>
  </si>
  <si>
    <t>Choose one of the following courses:</t>
  </si>
  <si>
    <t xml:space="preserve"> -- a maximum of 36 Comp Studies H&amp;SS AU's will be counted toward total AU requirements</t>
  </si>
  <si>
    <t xml:space="preserve">APSC 303 Professional Internship, Winter </t>
  </si>
  <si>
    <t>APSC 401 Interdisciplinary Projects</t>
  </si>
  <si>
    <t>ELEC 473 Crytography and Network Security</t>
  </si>
  <si>
    <r>
      <t xml:space="preserve">Technical electives - 3rd/4th year: </t>
    </r>
    <r>
      <rPr>
        <sz val="10"/>
        <color rgb="FF000000"/>
        <rFont val="Arial"/>
        <family val="2"/>
      </rPr>
      <t>Choose at least</t>
    </r>
    <r>
      <rPr>
        <b/>
        <sz val="10"/>
        <color indexed="8"/>
        <rFont val="Arial"/>
        <family val="2"/>
      </rPr>
      <t xml:space="preserve"> 4 courses from Lists A and B </t>
    </r>
    <r>
      <rPr>
        <sz val="10"/>
        <color rgb="FF000000"/>
        <rFont val="Arial"/>
        <family val="2"/>
      </rPr>
      <t xml:space="preserve">that satisfy the criteria for </t>
    </r>
    <r>
      <rPr>
        <b/>
        <sz val="10"/>
        <color indexed="8"/>
        <rFont val="Arial"/>
        <family val="2"/>
      </rPr>
      <t>qualified ES &amp; ED AUs</t>
    </r>
  </si>
  <si>
    <r>
      <t xml:space="preserve">List B: </t>
    </r>
    <r>
      <rPr>
        <sz val="10"/>
        <color rgb="FF000000"/>
        <rFont val="Arial"/>
        <family val="2"/>
      </rPr>
      <t>Choose at least 3 courses from List B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</si>
</sst>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26" x14ac:knownFonts="1">
    <font>
      <sz val="10"/>
      <name val="Arial"/>
      <family val="2"/>
    </font>
    <font>
      <b/>
      <i/>
      <u/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i/>
      <u/>
      <sz val="10"/>
      <color indexed="10"/>
      <name val="Arial"/>
      <family val="2"/>
    </font>
    <font>
      <sz val="8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0"/>
      <name val="Symbol"/>
      <family val="1"/>
      <charset val="2"/>
    </font>
    <font>
      <i/>
      <u/>
      <sz val="10"/>
      <color indexed="8"/>
      <name val="Arial"/>
      <family val="2"/>
    </font>
    <font>
      <sz val="10"/>
      <name val="Arial"/>
      <family val="2"/>
    </font>
    <font>
      <b/>
      <sz val="18"/>
      <color indexed="10"/>
      <name val="Arial"/>
      <family val="2"/>
    </font>
    <font>
      <i/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FF0000"/>
      <name val="Arial"/>
      <family val="2"/>
    </font>
    <font>
      <sz val="10"/>
      <color rgb="FF3366FF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0000FF"/>
      <name val="Arial"/>
      <family val="2"/>
    </font>
    <font>
      <b/>
      <sz val="10"/>
      <color rgb="FFFF6600"/>
      <name val="Arial"/>
      <family val="2"/>
    </font>
    <font>
      <sz val="9"/>
      <color indexed="8"/>
      <name val="Arial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auto="1"/>
      </bottom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7">
    <xf numFmtId="0" fontId="0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144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horizontal="center" vertical="top"/>
    </xf>
    <xf numFmtId="0" fontId="4" fillId="0" borderId="3" xfId="0" applyFont="1" applyFill="1" applyBorder="1" applyAlignment="1">
      <alignment vertical="top"/>
    </xf>
    <xf numFmtId="0" fontId="3" fillId="2" borderId="3" xfId="0" applyFont="1" applyFill="1" applyBorder="1" applyAlignment="1">
      <alignment horizontal="center" vertical="top"/>
    </xf>
    <xf numFmtId="0" fontId="0" fillId="0" borderId="3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3" fillId="0" borderId="3" xfId="0" applyFont="1" applyBorder="1" applyAlignment="1">
      <alignment horizontal="center" vertical="top"/>
    </xf>
    <xf numFmtId="0" fontId="3" fillId="0" borderId="0" xfId="0" applyFont="1" applyFill="1" applyBorder="1" applyAlignment="1">
      <alignment vertical="top"/>
    </xf>
    <xf numFmtId="0" fontId="3" fillId="0" borderId="0" xfId="0" applyFont="1" applyFill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5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center" vertical="top"/>
    </xf>
    <xf numFmtId="0" fontId="3" fillId="0" borderId="3" xfId="0" applyFont="1" applyBorder="1" applyAlignment="1">
      <alignment vertical="top"/>
    </xf>
    <xf numFmtId="0" fontId="3" fillId="0" borderId="2" xfId="0" applyFont="1" applyBorder="1" applyAlignment="1">
      <alignment horizontal="center" vertical="top"/>
    </xf>
    <xf numFmtId="0" fontId="3" fillId="0" borderId="3" xfId="0" applyFont="1" applyFill="1" applyBorder="1" applyAlignment="1">
      <alignment vertical="top"/>
    </xf>
    <xf numFmtId="0" fontId="0" fillId="0" borderId="0" xfId="0" applyFill="1" applyBorder="1" applyAlignment="1">
      <alignment horizontal="center"/>
    </xf>
    <xf numFmtId="0" fontId="3" fillId="0" borderId="0" xfId="0" applyFont="1" applyBorder="1" applyAlignment="1">
      <alignment horizontal="center" vertical="top"/>
    </xf>
    <xf numFmtId="0" fontId="0" fillId="0" borderId="0" xfId="0" applyFill="1" applyAlignment="1"/>
    <xf numFmtId="0" fontId="0" fillId="0" borderId="0" xfId="0" applyFill="1" applyAlignment="1">
      <alignment horizontal="center"/>
    </xf>
    <xf numFmtId="0" fontId="3" fillId="0" borderId="1" xfId="0" applyFont="1" applyFill="1" applyBorder="1" applyAlignment="1">
      <alignment vertical="top"/>
    </xf>
    <xf numFmtId="0" fontId="3" fillId="0" borderId="4" xfId="0" applyFont="1" applyFill="1" applyBorder="1" applyAlignment="1">
      <alignment horizontal="center" vertical="top"/>
    </xf>
    <xf numFmtId="0" fontId="0" fillId="0" borderId="1" xfId="0" applyFill="1" applyBorder="1" applyAlignment="1">
      <alignment horizontal="center"/>
    </xf>
    <xf numFmtId="0" fontId="3" fillId="0" borderId="5" xfId="0" applyFont="1" applyFill="1" applyBorder="1" applyAlignment="1">
      <alignment horizontal="center" vertical="top"/>
    </xf>
    <xf numFmtId="0" fontId="3" fillId="0" borderId="3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0" fontId="3" fillId="0" borderId="7" xfId="0" applyFont="1" applyFill="1" applyBorder="1" applyAlignment="1">
      <alignment vertical="top"/>
    </xf>
    <xf numFmtId="0" fontId="3" fillId="2" borderId="7" xfId="0" applyFont="1" applyFill="1" applyBorder="1" applyAlignment="1">
      <alignment horizontal="center" vertical="top"/>
    </xf>
    <xf numFmtId="0" fontId="0" fillId="0" borderId="7" xfId="0" applyFill="1" applyBorder="1" applyAlignment="1">
      <alignment horizontal="center"/>
    </xf>
    <xf numFmtId="0" fontId="4" fillId="0" borderId="1" xfId="0" applyFont="1" applyFill="1" applyBorder="1" applyAlignment="1">
      <alignment vertical="top"/>
    </xf>
    <xf numFmtId="0" fontId="0" fillId="2" borderId="1" xfId="0" applyFill="1" applyBorder="1" applyAlignment="1">
      <alignment horizontal="center"/>
    </xf>
    <xf numFmtId="0" fontId="6" fillId="0" borderId="0" xfId="0" applyFont="1" applyAlignment="1">
      <alignment horizontal="left"/>
    </xf>
    <xf numFmtId="0" fontId="0" fillId="0" borderId="4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0" fillId="0" borderId="5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4" fillId="0" borderId="0" xfId="0" applyFont="1" applyFill="1" applyBorder="1" applyAlignment="1">
      <alignment vertical="top"/>
    </xf>
    <xf numFmtId="0" fontId="10" fillId="0" borderId="0" xfId="0" applyFont="1" applyFill="1" applyBorder="1" applyAlignment="1">
      <alignment horizontal="center"/>
    </xf>
    <xf numFmtId="0" fontId="3" fillId="0" borderId="8" xfId="0" applyFont="1" applyBorder="1" applyAlignment="1">
      <alignment horizontal="center" vertical="top"/>
    </xf>
    <xf numFmtId="0" fontId="0" fillId="0" borderId="8" xfId="0" applyFill="1" applyBorder="1" applyAlignment="1">
      <alignment horizontal="center"/>
    </xf>
    <xf numFmtId="0" fontId="3" fillId="0" borderId="10" xfId="0" applyFont="1" applyFill="1" applyBorder="1" applyAlignment="1">
      <alignment vertical="top"/>
    </xf>
    <xf numFmtId="0" fontId="3" fillId="0" borderId="10" xfId="0" applyFont="1" applyFill="1" applyBorder="1" applyAlignment="1">
      <alignment horizontal="center" vertical="top"/>
    </xf>
    <xf numFmtId="0" fontId="3" fillId="0" borderId="10" xfId="0" applyFont="1" applyBorder="1" applyAlignment="1">
      <alignment horizontal="center" vertical="top"/>
    </xf>
    <xf numFmtId="0" fontId="0" fillId="0" borderId="10" xfId="0" applyFill="1" applyBorder="1" applyAlignment="1">
      <alignment horizontal="center"/>
    </xf>
    <xf numFmtId="0" fontId="2" fillId="0" borderId="0" xfId="0" applyFont="1"/>
    <xf numFmtId="0" fontId="3" fillId="0" borderId="11" xfId="0" applyFont="1" applyBorder="1" applyAlignment="1">
      <alignment horizontal="center" vertical="top"/>
    </xf>
    <xf numFmtId="0" fontId="12" fillId="0" borderId="5" xfId="0" applyFont="1" applyFill="1" applyBorder="1" applyAlignment="1">
      <alignment horizontal="center" vertical="top"/>
    </xf>
    <xf numFmtId="0" fontId="14" fillId="0" borderId="0" xfId="0" applyFont="1" applyAlignment="1"/>
    <xf numFmtId="0" fontId="14" fillId="0" borderId="0" xfId="0" applyFont="1" applyFill="1" applyBorder="1" applyAlignment="1">
      <alignment vertical="top"/>
    </xf>
    <xf numFmtId="164" fontId="15" fillId="0" borderId="0" xfId="0" applyNumberFormat="1" applyFont="1" applyAlignment="1"/>
    <xf numFmtId="0" fontId="15" fillId="0" borderId="0" xfId="0" applyFont="1" applyAlignment="1"/>
    <xf numFmtId="0" fontId="15" fillId="0" borderId="1" xfId="0" applyFont="1" applyFill="1" applyBorder="1" applyAlignment="1">
      <alignment horizontal="center"/>
    </xf>
    <xf numFmtId="0" fontId="12" fillId="0" borderId="8" xfId="0" applyFont="1" applyBorder="1" applyAlignment="1">
      <alignment horizontal="center" vertical="top"/>
    </xf>
    <xf numFmtId="0" fontId="3" fillId="0" borderId="12" xfId="0" applyFont="1" applyFill="1" applyBorder="1" applyAlignment="1">
      <alignment vertical="top"/>
    </xf>
    <xf numFmtId="0" fontId="3" fillId="2" borderId="12" xfId="0" applyFont="1" applyFill="1" applyBorder="1" applyAlignment="1">
      <alignment horizontal="center" vertical="top"/>
    </xf>
    <xf numFmtId="0" fontId="0" fillId="0" borderId="12" xfId="0" applyFill="1" applyBorder="1" applyAlignment="1">
      <alignment horizontal="center"/>
    </xf>
    <xf numFmtId="0" fontId="3" fillId="0" borderId="13" xfId="0" applyFont="1" applyFill="1" applyBorder="1" applyAlignment="1">
      <alignment vertical="top"/>
    </xf>
    <xf numFmtId="0" fontId="3" fillId="2" borderId="8" xfId="0" applyFont="1" applyFill="1" applyBorder="1" applyAlignment="1">
      <alignment horizontal="center" vertical="top"/>
    </xf>
    <xf numFmtId="0" fontId="0" fillId="0" borderId="14" xfId="0" applyFill="1" applyBorder="1" applyAlignment="1">
      <alignment horizontal="center"/>
    </xf>
    <xf numFmtId="0" fontId="16" fillId="0" borderId="0" xfId="0" applyFont="1" applyFill="1" applyBorder="1" applyAlignment="1">
      <alignment horizontal="left" vertical="top"/>
    </xf>
    <xf numFmtId="0" fontId="3" fillId="3" borderId="1" xfId="0" applyFont="1" applyFill="1" applyBorder="1" applyAlignment="1" applyProtection="1">
      <alignment horizontal="center" vertical="top"/>
      <protection locked="0"/>
    </xf>
    <xf numFmtId="0" fontId="17" fillId="0" borderId="0" xfId="0" applyFont="1" applyAlignment="1"/>
    <xf numFmtId="0" fontId="3" fillId="0" borderId="4" xfId="0" applyFont="1" applyFill="1" applyBorder="1" applyAlignment="1" applyProtection="1">
      <alignment horizontal="center" vertical="top"/>
      <protection locked="0"/>
    </xf>
    <xf numFmtId="0" fontId="0" fillId="0" borderId="1" xfId="0" applyFill="1" applyBorder="1" applyAlignment="1" applyProtection="1">
      <alignment horizontal="center"/>
      <protection locked="0"/>
    </xf>
    <xf numFmtId="0" fontId="3" fillId="3" borderId="3" xfId="0" applyFont="1" applyFill="1" applyBorder="1" applyAlignment="1" applyProtection="1">
      <alignment horizontal="center" vertical="top"/>
      <protection locked="0"/>
    </xf>
    <xf numFmtId="0" fontId="0" fillId="0" borderId="15" xfId="0" applyFill="1" applyBorder="1" applyAlignment="1"/>
    <xf numFmtId="0" fontId="0" fillId="0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3" fillId="0" borderId="1" xfId="0" applyFont="1" applyFill="1" applyBorder="1" applyAlignment="1" applyProtection="1">
      <alignment vertical="top"/>
      <protection locked="0"/>
    </xf>
    <xf numFmtId="0" fontId="3" fillId="0" borderId="18" xfId="0" applyFont="1" applyFill="1" applyBorder="1" applyAlignment="1" applyProtection="1">
      <alignment horizontal="left" vertical="top"/>
      <protection locked="0"/>
    </xf>
    <xf numFmtId="0" fontId="3" fillId="0" borderId="15" xfId="0" applyFont="1" applyFill="1" applyBorder="1" applyAlignment="1">
      <alignment vertical="top"/>
    </xf>
    <xf numFmtId="0" fontId="0" fillId="0" borderId="0" xfId="0" applyAlignment="1" applyProtection="1">
      <protection locked="0"/>
    </xf>
    <xf numFmtId="0" fontId="0" fillId="0" borderId="0" xfId="0" applyAlignment="1" applyProtection="1">
      <protection locked="0" hidden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3" fillId="0" borderId="1" xfId="0" applyFont="1" applyFill="1" applyBorder="1" applyAlignment="1">
      <alignment horizontal="center" vertical="top"/>
    </xf>
    <xf numFmtId="0" fontId="18" fillId="0" borderId="1" xfId="0" applyFont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19" fillId="0" borderId="0" xfId="0" applyFont="1" applyBorder="1" applyAlignment="1">
      <alignment horizontal="center"/>
    </xf>
    <xf numFmtId="0" fontId="18" fillId="0" borderId="0" xfId="0" applyFont="1" applyAlignment="1"/>
    <xf numFmtId="0" fontId="0" fillId="3" borderId="3" xfId="0" applyFont="1" applyFill="1" applyBorder="1" applyAlignment="1" applyProtection="1">
      <alignment horizontal="center" vertical="top"/>
      <protection locked="0"/>
    </xf>
    <xf numFmtId="0" fontId="0" fillId="0" borderId="0" xfId="0" applyFont="1" applyAlignment="1"/>
    <xf numFmtId="0" fontId="22" fillId="0" borderId="0" xfId="0" applyFont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3" fillId="0" borderId="6" xfId="0" applyFont="1" applyBorder="1" applyAlignment="1">
      <alignment horizontal="center" vertical="top"/>
    </xf>
    <xf numFmtId="0" fontId="3" fillId="2" borderId="28" xfId="0" applyFont="1" applyFill="1" applyBorder="1" applyAlignment="1">
      <alignment horizontal="center" vertical="top"/>
    </xf>
    <xf numFmtId="0" fontId="0" fillId="0" borderId="28" xfId="0" applyFill="1" applyBorder="1" applyAlignment="1">
      <alignment horizontal="center"/>
    </xf>
    <xf numFmtId="0" fontId="3" fillId="0" borderId="1" xfId="0" applyFont="1" applyFill="1" applyBorder="1" applyAlignment="1" applyProtection="1">
      <alignment horizontal="center" vertical="top"/>
      <protection locked="0"/>
    </xf>
    <xf numFmtId="0" fontId="3" fillId="0" borderId="2" xfId="0" applyFont="1" applyFill="1" applyBorder="1" applyAlignment="1" applyProtection="1">
      <alignment horizontal="center" vertical="top"/>
      <protection locked="0"/>
    </xf>
    <xf numFmtId="0" fontId="3" fillId="0" borderId="0" xfId="0" applyFont="1" applyFill="1" applyBorder="1" applyAlignment="1" applyProtection="1">
      <alignment vertical="top"/>
      <protection locked="0"/>
    </xf>
    <xf numFmtId="0" fontId="3" fillId="0" borderId="0" xfId="0" applyFont="1" applyFill="1" applyBorder="1" applyAlignment="1" applyProtection="1">
      <alignment horizontal="center" vertical="top"/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23" fillId="0" borderId="0" xfId="0" applyFont="1" applyFill="1" applyBorder="1" applyAlignment="1" applyProtection="1">
      <alignment horizontal="center" vertical="top"/>
      <protection locked="0"/>
    </xf>
    <xf numFmtId="0" fontId="8" fillId="5" borderId="0" xfId="0" applyFont="1" applyFill="1" applyAlignment="1">
      <alignment horizontal="left"/>
    </xf>
    <xf numFmtId="0" fontId="0" fillId="5" borderId="0" xfId="0" applyFill="1" applyAlignment="1"/>
    <xf numFmtId="0" fontId="17" fillId="5" borderId="0" xfId="0" applyFont="1" applyFill="1" applyAlignment="1"/>
    <xf numFmtId="0" fontId="24" fillId="0" borderId="1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16" xfId="0" applyFont="1" applyFill="1" applyBorder="1" applyAlignment="1">
      <alignment vertical="top"/>
    </xf>
    <xf numFmtId="0" fontId="5" fillId="0" borderId="3" xfId="0" applyFont="1" applyFill="1" applyBorder="1" applyAlignment="1">
      <alignment horizontal="center" vertical="top"/>
    </xf>
    <xf numFmtId="0" fontId="5" fillId="0" borderId="20" xfId="0" applyFont="1" applyFill="1" applyBorder="1" applyAlignment="1">
      <alignment horizontal="center" vertical="top"/>
    </xf>
    <xf numFmtId="0" fontId="13" fillId="0" borderId="0" xfId="0" applyFont="1" applyAlignment="1">
      <alignment horizontal="left" vertical="top" wrapText="1"/>
    </xf>
    <xf numFmtId="0" fontId="4" fillId="0" borderId="23" xfId="0" applyFont="1" applyBorder="1" applyAlignment="1">
      <alignment horizontal="left" vertical="top"/>
    </xf>
    <xf numFmtId="0" fontId="4" fillId="0" borderId="24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5" fillId="0" borderId="21" xfId="0" applyFont="1" applyFill="1" applyBorder="1" applyAlignment="1">
      <alignment horizontal="left" vertical="top"/>
    </xf>
    <xf numFmtId="0" fontId="5" fillId="0" borderId="22" xfId="0" applyFont="1" applyFill="1" applyBorder="1" applyAlignment="1">
      <alignment horizontal="left" vertical="top"/>
    </xf>
    <xf numFmtId="0" fontId="5" fillId="0" borderId="19" xfId="0" applyFont="1" applyFill="1" applyBorder="1" applyAlignment="1">
      <alignment horizontal="left" vertical="top"/>
    </xf>
    <xf numFmtId="0" fontId="9" fillId="4" borderId="0" xfId="0" applyFont="1" applyFill="1" applyAlignment="1" applyProtection="1">
      <alignment horizontal="left"/>
      <protection locked="0"/>
    </xf>
    <xf numFmtId="0" fontId="0" fillId="4" borderId="0" xfId="0" applyFill="1" applyAlignment="1"/>
    <xf numFmtId="0" fontId="4" fillId="0" borderId="15" xfId="0" applyFont="1" applyBorder="1" applyAlignment="1">
      <alignment horizontal="left" vertical="top"/>
    </xf>
    <xf numFmtId="0" fontId="4" fillId="0" borderId="16" xfId="0" applyFont="1" applyBorder="1" applyAlignment="1">
      <alignment horizontal="left" vertical="top"/>
    </xf>
    <xf numFmtId="0" fontId="4" fillId="0" borderId="17" xfId="0" applyFont="1" applyBorder="1" applyAlignment="1">
      <alignment horizontal="left" vertical="top"/>
    </xf>
    <xf numFmtId="0" fontId="5" fillId="0" borderId="25" xfId="0" applyFont="1" applyFill="1" applyBorder="1" applyAlignment="1">
      <alignment horizontal="left" vertical="top"/>
    </xf>
    <xf numFmtId="0" fontId="5" fillId="0" borderId="26" xfId="0" applyFont="1" applyFill="1" applyBorder="1" applyAlignment="1">
      <alignment horizontal="left" vertical="top"/>
    </xf>
    <xf numFmtId="0" fontId="5" fillId="0" borderId="27" xfId="0" applyFont="1" applyFill="1" applyBorder="1" applyAlignment="1">
      <alignment horizontal="left" vertical="top"/>
    </xf>
    <xf numFmtId="0" fontId="0" fillId="0" borderId="1" xfId="0" applyBorder="1" applyAlignment="1">
      <alignment horizontal="center"/>
    </xf>
    <xf numFmtId="0" fontId="3" fillId="0" borderId="8" xfId="0" applyFont="1" applyBorder="1" applyAlignment="1">
      <alignment vertical="top"/>
    </xf>
    <xf numFmtId="0" fontId="3" fillId="0" borderId="9" xfId="0" applyFont="1" applyBorder="1" applyAlignment="1">
      <alignment horizontal="center" vertical="top"/>
    </xf>
    <xf numFmtId="0" fontId="0" fillId="0" borderId="8" xfId="0" applyBorder="1" applyAlignment="1">
      <alignment horizontal="center"/>
    </xf>
    <xf numFmtId="0" fontId="12" fillId="0" borderId="9" xfId="0" applyFont="1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5" fillId="0" borderId="20" xfId="0" applyFont="1" applyFill="1" applyBorder="1" applyAlignment="1">
      <alignment horizontal="left" vertical="top"/>
    </xf>
    <xf numFmtId="0" fontId="5" fillId="0" borderId="29" xfId="0" applyFont="1" applyFill="1" applyBorder="1" applyAlignment="1">
      <alignment horizontal="left" vertical="top"/>
    </xf>
    <xf numFmtId="0" fontId="5" fillId="0" borderId="5" xfId="0" applyFont="1" applyFill="1" applyBorder="1" applyAlignment="1">
      <alignment horizontal="left" vertical="top"/>
    </xf>
    <xf numFmtId="0" fontId="5" fillId="6" borderId="30" xfId="0" applyFont="1" applyFill="1" applyBorder="1" applyAlignment="1">
      <alignment vertical="top"/>
    </xf>
    <xf numFmtId="0" fontId="5" fillId="6" borderId="31" xfId="0" applyFont="1" applyFill="1" applyBorder="1" applyAlignment="1">
      <alignment horizontal="center" vertical="top"/>
    </xf>
    <xf numFmtId="0" fontId="0" fillId="6" borderId="31" xfId="0" applyFill="1" applyBorder="1" applyAlignment="1">
      <alignment horizontal="center"/>
    </xf>
    <xf numFmtId="0" fontId="0" fillId="6" borderId="32" xfId="0" applyFill="1" applyBorder="1" applyAlignment="1"/>
    <xf numFmtId="0" fontId="5" fillId="7" borderId="23" xfId="0" applyFont="1" applyFill="1" applyBorder="1" applyAlignment="1">
      <alignment horizontal="center" vertical="top"/>
    </xf>
    <xf numFmtId="0" fontId="5" fillId="7" borderId="24" xfId="0" applyFont="1" applyFill="1" applyBorder="1" applyAlignment="1">
      <alignment horizontal="center" vertical="top"/>
    </xf>
    <xf numFmtId="0" fontId="5" fillId="7" borderId="4" xfId="0" applyFont="1" applyFill="1" applyBorder="1" applyAlignment="1">
      <alignment horizontal="center" vertical="top"/>
    </xf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50">
    <dxf>
      <fill>
        <patternFill patternType="solid">
          <fgColor indexed="60"/>
          <bgColor indexed="1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 patternType="solid">
          <fgColor indexed="60"/>
          <bgColor indexed="1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 patternType="solid">
          <fgColor indexed="60"/>
          <bgColor indexed="1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 patternType="solid">
          <fgColor indexed="60"/>
          <bgColor indexed="1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 patternType="solid">
          <fgColor indexed="60"/>
          <bgColor indexed="10"/>
        </patternFill>
      </fill>
    </dxf>
    <dxf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ill>
        <patternFill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1209675</xdr:colOff>
      <xdr:row>3</xdr:row>
      <xdr:rowOff>133350</xdr:rowOff>
    </xdr:from>
    <xdr:to>
      <xdr:col>0</xdr:col>
      <xdr:colOff>2171700</xdr:colOff>
      <xdr:row>9</xdr:row>
      <xdr:rowOff>114300</xdr:rowOff>
    </xdr:to>
    <xdr:pic>
      <xdr:nvPicPr>
        <xdr:cNvPr id="1073" name="Picture 5" descr="ECElogo2cropped">
          <a:extLst>
            <a:ext uri="{FF2B5EF4-FFF2-40B4-BE49-F238E27FC236}">
              <a16:creationId xmlns:a16="http://schemas.microsoft.com/office/drawing/2014/main" id="{00000000-0008-0000-0000-00003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75" y="619125"/>
          <a:ext cx="96202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2000249</xdr:colOff>
      <xdr:row>153</xdr:row>
      <xdr:rowOff>142875</xdr:rowOff>
    </xdr:from>
    <xdr:to>
      <xdr:col>0</xdr:col>
      <xdr:colOff>2162174</xdr:colOff>
      <xdr:row>162</xdr:row>
      <xdr:rowOff>0</xdr:rowOff>
    </xdr:to>
    <xdr:sp macro="" textlink="">
      <xdr:nvSpPr>
        <xdr:cNvPr id="1074" name="AutoShape 6">
          <a:extLst>
            <a:ext uri="{FF2B5EF4-FFF2-40B4-BE49-F238E27FC236}">
              <a16:creationId xmlns:a16="http://schemas.microsoft.com/office/drawing/2014/main" id="{00000000-0008-0000-0000-000032040000}"/>
            </a:ext>
          </a:extLst>
        </xdr:cNvPr>
        <xdr:cNvSpPr>
          <a:spLocks/>
        </xdr:cNvSpPr>
      </xdr:nvSpPr>
      <xdr:spPr bwMode="auto">
        <a:xfrm>
          <a:off x="2000249" y="23574375"/>
          <a:ext cx="161925" cy="1349375"/>
        </a:xfrm>
        <a:prstGeom prst="leftBrace">
          <a:avLst>
            <a:gd name="adj1" fmla="val 55093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3:R162"/>
  <sheetViews>
    <sheetView tabSelected="1" zoomScaleNormal="100" zoomScalePageLayoutView="130" workbookViewId="0">
      <selection activeCell="S94" sqref="S94"/>
    </sheetView>
  </sheetViews>
  <sheetFormatPr defaultColWidth="8.85546875" defaultRowHeight="12.75" x14ac:dyDescent="0.2"/>
  <cols>
    <col min="1" max="1" width="32.7109375" style="1" customWidth="1"/>
    <col min="2" max="2" width="4.28515625" style="2" customWidth="1"/>
    <col min="3" max="7" width="8.85546875" style="1"/>
    <col min="8" max="12" width="6.7109375" style="1" customWidth="1"/>
    <col min="13" max="13" width="7.28515625" style="1" bestFit="1" customWidth="1"/>
    <col min="14" max="14" width="6.42578125" style="1" hidden="1" customWidth="1"/>
    <col min="15" max="15" width="10.5703125" style="1" hidden="1" customWidth="1"/>
    <col min="16" max="16" width="6.85546875" style="1" bestFit="1" customWidth="1"/>
    <col min="17" max="17" width="6.140625" style="81" bestFit="1" customWidth="1"/>
    <col min="18" max="18" width="9.140625" style="1" customWidth="1"/>
    <col min="19" max="16384" width="8.85546875" style="1"/>
  </cols>
  <sheetData>
    <row r="3" spans="1:13" x14ac:dyDescent="0.2">
      <c r="H3" s="113" t="s">
        <v>140</v>
      </c>
      <c r="I3" s="113"/>
      <c r="J3" s="113"/>
      <c r="K3" s="113"/>
      <c r="L3" s="113"/>
      <c r="M3" s="113"/>
    </row>
    <row r="4" spans="1:13" x14ac:dyDescent="0.2">
      <c r="H4" s="113"/>
      <c r="I4" s="113"/>
      <c r="J4" s="113"/>
      <c r="K4" s="113"/>
      <c r="L4" s="113"/>
      <c r="M4" s="113"/>
    </row>
    <row r="5" spans="1:13" x14ac:dyDescent="0.2">
      <c r="B5" s="42" t="s">
        <v>44</v>
      </c>
      <c r="H5" s="113"/>
      <c r="I5" s="113"/>
      <c r="J5" s="113"/>
      <c r="K5" s="113"/>
      <c r="L5" s="113"/>
      <c r="M5" s="113"/>
    </row>
    <row r="6" spans="1:13" x14ac:dyDescent="0.2">
      <c r="B6" s="42" t="s">
        <v>45</v>
      </c>
      <c r="H6" s="113"/>
      <c r="I6" s="113"/>
      <c r="J6" s="113"/>
      <c r="K6" s="113"/>
      <c r="L6" s="113"/>
      <c r="M6" s="113"/>
    </row>
    <row r="7" spans="1:13" x14ac:dyDescent="0.2">
      <c r="B7" s="43"/>
      <c r="H7" s="113"/>
      <c r="I7" s="113"/>
      <c r="J7" s="113"/>
      <c r="K7" s="113"/>
      <c r="L7" s="113"/>
      <c r="M7" s="113"/>
    </row>
    <row r="8" spans="1:13" x14ac:dyDescent="0.2">
      <c r="B8" s="42" t="s">
        <v>46</v>
      </c>
      <c r="H8" s="113"/>
      <c r="I8" s="113"/>
      <c r="J8" s="113"/>
      <c r="K8" s="113"/>
      <c r="L8" s="113"/>
      <c r="M8" s="113"/>
    </row>
    <row r="9" spans="1:13" x14ac:dyDescent="0.2">
      <c r="B9" s="105" t="s">
        <v>116</v>
      </c>
      <c r="C9" s="106"/>
      <c r="D9" s="106"/>
      <c r="E9" s="106"/>
      <c r="F9" s="107"/>
      <c r="H9" s="113"/>
      <c r="I9" s="113"/>
      <c r="J9" s="113"/>
      <c r="K9" s="113"/>
      <c r="L9" s="113"/>
      <c r="M9" s="113"/>
    </row>
    <row r="10" spans="1:13" x14ac:dyDescent="0.2">
      <c r="A10" s="3"/>
      <c r="F10" s="69"/>
      <c r="H10" s="113"/>
      <c r="I10" s="113"/>
      <c r="J10" s="113"/>
      <c r="K10" s="113"/>
      <c r="L10" s="113"/>
      <c r="M10" s="113"/>
    </row>
    <row r="11" spans="1:13" x14ac:dyDescent="0.2">
      <c r="A11" s="95" t="s">
        <v>47</v>
      </c>
      <c r="B11" s="120" t="s">
        <v>111</v>
      </c>
      <c r="C11" s="121"/>
      <c r="D11" s="121"/>
      <c r="E11" s="121"/>
      <c r="F11" s="121"/>
      <c r="H11" s="113"/>
      <c r="I11" s="113"/>
      <c r="J11" s="113"/>
      <c r="K11" s="113"/>
      <c r="L11" s="113"/>
      <c r="M11" s="113"/>
    </row>
    <row r="12" spans="1:13" x14ac:dyDescent="0.2">
      <c r="A12" s="95" t="s">
        <v>110</v>
      </c>
      <c r="B12" s="120" t="s">
        <v>112</v>
      </c>
      <c r="C12" s="121"/>
      <c r="D12" s="121"/>
      <c r="E12" s="121"/>
      <c r="F12" s="121"/>
      <c r="H12" s="113"/>
      <c r="I12" s="113"/>
      <c r="J12" s="113"/>
      <c r="K12" s="113"/>
      <c r="L12" s="113"/>
      <c r="M12" s="113"/>
    </row>
    <row r="13" spans="1:13" x14ac:dyDescent="0.2">
      <c r="A13" s="3"/>
    </row>
    <row r="14" spans="1:13" x14ac:dyDescent="0.2">
      <c r="A14" s="1" t="s">
        <v>48</v>
      </c>
    </row>
    <row r="15" spans="1:13" x14ac:dyDescent="0.2">
      <c r="A15" s="1" t="s">
        <v>49</v>
      </c>
    </row>
    <row r="16" spans="1:13" x14ac:dyDescent="0.2">
      <c r="A16" s="1" t="s">
        <v>50</v>
      </c>
    </row>
    <row r="19" spans="1:18" x14ac:dyDescent="0.2">
      <c r="A19" s="4" t="s">
        <v>0</v>
      </c>
      <c r="B19" s="5"/>
      <c r="O19" s="84"/>
      <c r="P19" s="84"/>
      <c r="R19" s="84"/>
    </row>
    <row r="20" spans="1:18" x14ac:dyDescent="0.2">
      <c r="B20" s="2" t="s">
        <v>1</v>
      </c>
      <c r="C20" s="2" t="s">
        <v>2</v>
      </c>
      <c r="D20" s="2" t="s">
        <v>3</v>
      </c>
      <c r="E20" s="2" t="s">
        <v>4</v>
      </c>
      <c r="F20" s="2" t="s">
        <v>5</v>
      </c>
      <c r="G20" s="2" t="s">
        <v>113</v>
      </c>
      <c r="H20" s="2" t="s">
        <v>7</v>
      </c>
      <c r="I20" s="2" t="s">
        <v>114</v>
      </c>
      <c r="J20" s="2" t="s">
        <v>9</v>
      </c>
      <c r="K20" s="2" t="s">
        <v>10</v>
      </c>
      <c r="L20" s="2" t="s">
        <v>11</v>
      </c>
      <c r="M20" s="2" t="s">
        <v>12</v>
      </c>
      <c r="O20" s="84"/>
      <c r="P20" s="84"/>
      <c r="R20" s="84"/>
    </row>
    <row r="21" spans="1:18" x14ac:dyDescent="0.2">
      <c r="A21" s="6" t="str">
        <f>'Course Units'!A8</f>
        <v>APSC 100 Eng Practice I</v>
      </c>
      <c r="B21" s="68">
        <v>0</v>
      </c>
      <c r="C21" s="7">
        <f>$B21*'Course Units'!B8</f>
        <v>0</v>
      </c>
      <c r="D21" s="7">
        <f>$B21*'Course Units'!C8</f>
        <v>0</v>
      </c>
      <c r="E21" s="7">
        <f>$B21*'Course Units'!D8</f>
        <v>0</v>
      </c>
      <c r="F21" s="7">
        <f>$B21*'Course Units'!F8</f>
        <v>0</v>
      </c>
      <c r="G21" s="7">
        <f>$B21*'Course Units'!G8</f>
        <v>0</v>
      </c>
      <c r="H21" s="7">
        <f>$B21*'Course Units'!H8</f>
        <v>0</v>
      </c>
      <c r="I21" s="7">
        <f>$B21*'Course Units'!I8</f>
        <v>0</v>
      </c>
      <c r="J21" s="7">
        <f>$B21*'Course Units'!J8</f>
        <v>0</v>
      </c>
      <c r="K21" s="7">
        <f>$B21*'Course Units'!K8</f>
        <v>0</v>
      </c>
      <c r="L21" s="7">
        <f>$B21*'Course Units'!L8</f>
        <v>0</v>
      </c>
      <c r="M21" s="7">
        <f>$B21*'Course Units'!M8</f>
        <v>0</v>
      </c>
      <c r="O21" s="84"/>
      <c r="P21" s="84"/>
      <c r="R21" s="84"/>
    </row>
    <row r="22" spans="1:18" x14ac:dyDescent="0.2">
      <c r="A22" s="6" t="str">
        <f>'Course Units'!A9</f>
        <v>APSC 111 Physics I</v>
      </c>
      <c r="B22" s="68">
        <v>0</v>
      </c>
      <c r="C22" s="7">
        <f>$B22*'Course Units'!B9</f>
        <v>0</v>
      </c>
      <c r="D22" s="7">
        <f>$B22*'Course Units'!C9</f>
        <v>0</v>
      </c>
      <c r="E22" s="7">
        <f>$B22*'Course Units'!D9</f>
        <v>0</v>
      </c>
      <c r="F22" s="7">
        <f>$B22*'Course Units'!F9</f>
        <v>0</v>
      </c>
      <c r="G22" s="7">
        <f>$B22*'Course Units'!G9</f>
        <v>0</v>
      </c>
      <c r="H22" s="7">
        <f>$B22*'Course Units'!H9</f>
        <v>0</v>
      </c>
      <c r="I22" s="7">
        <f>$B22*'Course Units'!I9</f>
        <v>0</v>
      </c>
      <c r="J22" s="7">
        <f>$B22*'Course Units'!J9</f>
        <v>0</v>
      </c>
      <c r="K22" s="7">
        <f>$B22*'Course Units'!K9</f>
        <v>0</v>
      </c>
      <c r="L22" s="7">
        <f>$B22*'Course Units'!L9</f>
        <v>0</v>
      </c>
      <c r="M22" s="7">
        <f>$B22*'Course Units'!M9</f>
        <v>0</v>
      </c>
      <c r="O22" s="84"/>
      <c r="P22" s="84"/>
      <c r="R22" s="84"/>
    </row>
    <row r="23" spans="1:18" x14ac:dyDescent="0.2">
      <c r="A23" s="6" t="str">
        <f>'Course Units'!A10</f>
        <v>APSC 112 Physics II</v>
      </c>
      <c r="B23" s="68">
        <v>0</v>
      </c>
      <c r="C23" s="7">
        <f>$B23*'Course Units'!B10</f>
        <v>0</v>
      </c>
      <c r="D23" s="7">
        <f>$B23*'Course Units'!C10</f>
        <v>0</v>
      </c>
      <c r="E23" s="7">
        <f>$B23*'Course Units'!D10</f>
        <v>0</v>
      </c>
      <c r="F23" s="7">
        <f>$B23*'Course Units'!F10</f>
        <v>0</v>
      </c>
      <c r="G23" s="7">
        <f>$B23*'Course Units'!G10</f>
        <v>0</v>
      </c>
      <c r="H23" s="7">
        <f>$B23*'Course Units'!H10</f>
        <v>0</v>
      </c>
      <c r="I23" s="7">
        <f>$B23*'Course Units'!I10</f>
        <v>0</v>
      </c>
      <c r="J23" s="7">
        <f>$B23*'Course Units'!J10</f>
        <v>0</v>
      </c>
      <c r="K23" s="7">
        <f>$B23*'Course Units'!K10</f>
        <v>0</v>
      </c>
      <c r="L23" s="7">
        <f>$B23*'Course Units'!L10</f>
        <v>0</v>
      </c>
      <c r="M23" s="7">
        <f>$B23*'Course Units'!M10</f>
        <v>0</v>
      </c>
      <c r="O23" s="84"/>
      <c r="P23" s="84"/>
      <c r="R23" s="84"/>
    </row>
    <row r="24" spans="1:18" x14ac:dyDescent="0.2">
      <c r="A24" s="6" t="str">
        <f>'Course Units'!A11</f>
        <v>APSC 131 Chemistry and Materials</v>
      </c>
      <c r="B24" s="68">
        <v>0</v>
      </c>
      <c r="C24" s="7">
        <f>$B24*'Course Units'!B11</f>
        <v>0</v>
      </c>
      <c r="D24" s="7">
        <f>$B24*'Course Units'!C11</f>
        <v>0</v>
      </c>
      <c r="E24" s="7">
        <f>$B24*'Course Units'!D11</f>
        <v>0</v>
      </c>
      <c r="F24" s="7">
        <f>$B24*'Course Units'!F11</f>
        <v>0</v>
      </c>
      <c r="G24" s="7">
        <f>$B24*'Course Units'!G11</f>
        <v>0</v>
      </c>
      <c r="H24" s="7">
        <f>$B24*'Course Units'!H11</f>
        <v>0</v>
      </c>
      <c r="I24" s="7">
        <f>$B24*'Course Units'!I11</f>
        <v>0</v>
      </c>
      <c r="J24" s="7">
        <f>$B24*'Course Units'!J11</f>
        <v>0</v>
      </c>
      <c r="K24" s="7">
        <f>$B24*'Course Units'!K11</f>
        <v>0</v>
      </c>
      <c r="L24" s="7">
        <f>$B24*'Course Units'!L11</f>
        <v>0</v>
      </c>
      <c r="M24" s="7">
        <f>$B24*'Course Units'!M11</f>
        <v>0</v>
      </c>
      <c r="O24" s="84"/>
      <c r="P24" s="84"/>
      <c r="R24" s="84"/>
    </row>
    <row r="25" spans="1:18" x14ac:dyDescent="0.2">
      <c r="A25" s="6" t="str">
        <f>'Course Units'!A12</f>
        <v>APSC 132 Chemistry and its Applic.</v>
      </c>
      <c r="B25" s="68">
        <v>0</v>
      </c>
      <c r="C25" s="7">
        <f>$B25*'Course Units'!B12</f>
        <v>0</v>
      </c>
      <c r="D25" s="7">
        <f>$B25*'Course Units'!C12</f>
        <v>0</v>
      </c>
      <c r="E25" s="7">
        <f>$B25*'Course Units'!D12</f>
        <v>0</v>
      </c>
      <c r="F25" s="7">
        <f>$B25*'Course Units'!F12</f>
        <v>0</v>
      </c>
      <c r="G25" s="7">
        <f>$B25*'Course Units'!G12</f>
        <v>0</v>
      </c>
      <c r="H25" s="7">
        <f>$B25*'Course Units'!H12</f>
        <v>0</v>
      </c>
      <c r="I25" s="7">
        <f>$B25*'Course Units'!I12</f>
        <v>0</v>
      </c>
      <c r="J25" s="7">
        <f>$B25*'Course Units'!J12</f>
        <v>0</v>
      </c>
      <c r="K25" s="7">
        <f>$B25*'Course Units'!K12</f>
        <v>0</v>
      </c>
      <c r="L25" s="7">
        <f>$B25*'Course Units'!L12</f>
        <v>0</v>
      </c>
      <c r="M25" s="7">
        <f>$B25*'Course Units'!M12</f>
        <v>0</v>
      </c>
      <c r="O25" s="84"/>
      <c r="P25" s="84"/>
      <c r="R25" s="84"/>
    </row>
    <row r="26" spans="1:18" x14ac:dyDescent="0.2">
      <c r="A26" s="6" t="str">
        <f>'Course Units'!A13</f>
        <v>APSC 143 Intro to Comp. Progr.</v>
      </c>
      <c r="B26" s="68">
        <v>0</v>
      </c>
      <c r="C26" s="7">
        <f>$B26*'Course Units'!B13</f>
        <v>0</v>
      </c>
      <c r="D26" s="7">
        <f>$B26*'Course Units'!C13</f>
        <v>0</v>
      </c>
      <c r="E26" s="7">
        <f>$B26*'Course Units'!D13</f>
        <v>0</v>
      </c>
      <c r="F26" s="7">
        <f>$B26*'Course Units'!F13</f>
        <v>0</v>
      </c>
      <c r="G26" s="7">
        <f>$B26*'Course Units'!G13</f>
        <v>0</v>
      </c>
      <c r="H26" s="7">
        <f>$B26*'Course Units'!H13</f>
        <v>0</v>
      </c>
      <c r="I26" s="7">
        <f>$B26*'Course Units'!I13</f>
        <v>0</v>
      </c>
      <c r="J26" s="7">
        <f>$B26*'Course Units'!J13</f>
        <v>0</v>
      </c>
      <c r="K26" s="7">
        <f>$B26*'Course Units'!K13</f>
        <v>0</v>
      </c>
      <c r="L26" s="7">
        <f>$B26*'Course Units'!L13</f>
        <v>0</v>
      </c>
      <c r="M26" s="7">
        <f>$B26*'Course Units'!M13</f>
        <v>0</v>
      </c>
      <c r="O26" s="84"/>
      <c r="P26" s="84"/>
      <c r="R26" s="84"/>
    </row>
    <row r="27" spans="1:18" x14ac:dyDescent="0.2">
      <c r="A27" s="6" t="str">
        <f>'Course Units'!A14</f>
        <v>APSC 151 Eng. Geology &amp; the Biosphere</v>
      </c>
      <c r="B27" s="68">
        <v>0</v>
      </c>
      <c r="C27" s="7">
        <f>$B27*'Course Units'!B14</f>
        <v>0</v>
      </c>
      <c r="D27" s="7">
        <f>$B27*'Course Units'!C14</f>
        <v>0</v>
      </c>
      <c r="E27" s="7">
        <f>$B27*'Course Units'!D14</f>
        <v>0</v>
      </c>
      <c r="F27" s="7">
        <f>$B27*'Course Units'!F14</f>
        <v>0</v>
      </c>
      <c r="G27" s="7">
        <f>$B27*'Course Units'!G14</f>
        <v>0</v>
      </c>
      <c r="H27" s="7">
        <f>$B27*'Course Units'!H14</f>
        <v>0</v>
      </c>
      <c r="I27" s="7">
        <f>$B27*'Course Units'!I14</f>
        <v>0</v>
      </c>
      <c r="J27" s="7">
        <f>$B27*'Course Units'!J14</f>
        <v>0</v>
      </c>
      <c r="K27" s="7">
        <f>$B27*'Course Units'!K14</f>
        <v>0</v>
      </c>
      <c r="L27" s="7">
        <f>$B27*'Course Units'!L14</f>
        <v>0</v>
      </c>
      <c r="M27" s="7">
        <f>$B27*'Course Units'!M14</f>
        <v>0</v>
      </c>
      <c r="O27" s="84"/>
      <c r="P27" s="84"/>
      <c r="R27" s="84"/>
    </row>
    <row r="28" spans="1:18" x14ac:dyDescent="0.2">
      <c r="A28" s="6" t="str">
        <f>'Course Units'!A15</f>
        <v>APSC 162 Eng. Graphics</v>
      </c>
      <c r="B28" s="68">
        <v>0</v>
      </c>
      <c r="C28" s="7">
        <f>$B28*'Course Units'!B15</f>
        <v>0</v>
      </c>
      <c r="D28" s="7">
        <f>$B28*'Course Units'!C15</f>
        <v>0</v>
      </c>
      <c r="E28" s="7">
        <f>$B28*'Course Units'!D15</f>
        <v>0</v>
      </c>
      <c r="F28" s="7">
        <f>$B28*'Course Units'!F15</f>
        <v>0</v>
      </c>
      <c r="G28" s="7">
        <f>$B28*'Course Units'!G15</f>
        <v>0</v>
      </c>
      <c r="H28" s="7">
        <f>$B28*'Course Units'!H15</f>
        <v>0</v>
      </c>
      <c r="I28" s="7">
        <f>$B28*'Course Units'!I15</f>
        <v>0</v>
      </c>
      <c r="J28" s="7">
        <f>$B28*'Course Units'!J15</f>
        <v>0</v>
      </c>
      <c r="K28" s="7">
        <f>$B28*'Course Units'!K15</f>
        <v>0</v>
      </c>
      <c r="L28" s="7">
        <f>$B28*'Course Units'!L15</f>
        <v>0</v>
      </c>
      <c r="M28" s="7">
        <f>$B28*'Course Units'!M15</f>
        <v>0</v>
      </c>
      <c r="O28" s="84"/>
      <c r="P28" s="84"/>
      <c r="R28" s="84"/>
    </row>
    <row r="29" spans="1:18" x14ac:dyDescent="0.2">
      <c r="A29" s="6" t="str">
        <f>'Course Units'!A16</f>
        <v>APSC 171 Calculus I</v>
      </c>
      <c r="B29" s="68">
        <v>0</v>
      </c>
      <c r="C29" s="7">
        <f>$B29*'Course Units'!B16</f>
        <v>0</v>
      </c>
      <c r="D29" s="7">
        <f>$B29*'Course Units'!C16</f>
        <v>0</v>
      </c>
      <c r="E29" s="7">
        <f>$B29*'Course Units'!D16</f>
        <v>0</v>
      </c>
      <c r="F29" s="7">
        <f>$B29*'Course Units'!F16</f>
        <v>0</v>
      </c>
      <c r="G29" s="7">
        <f>$B29*'Course Units'!G16</f>
        <v>0</v>
      </c>
      <c r="H29" s="7">
        <f>$B29*'Course Units'!H16</f>
        <v>0</v>
      </c>
      <c r="I29" s="7">
        <f>$B29*'Course Units'!I16</f>
        <v>0</v>
      </c>
      <c r="J29" s="7">
        <f>$B29*'Course Units'!J16</f>
        <v>0</v>
      </c>
      <c r="K29" s="7">
        <f>$B29*'Course Units'!K16</f>
        <v>0</v>
      </c>
      <c r="L29" s="7">
        <f>$B29*'Course Units'!L16</f>
        <v>0</v>
      </c>
      <c r="M29" s="7">
        <f>$B29*'Course Units'!M16</f>
        <v>0</v>
      </c>
      <c r="O29" s="84"/>
      <c r="P29" s="84"/>
      <c r="R29" s="84"/>
    </row>
    <row r="30" spans="1:18" x14ac:dyDescent="0.2">
      <c r="A30" s="6" t="str">
        <f>'Course Units'!A17</f>
        <v>APSC 172 Calculus II</v>
      </c>
      <c r="B30" s="68">
        <v>0</v>
      </c>
      <c r="C30" s="7">
        <f>$B30*'Course Units'!B17</f>
        <v>0</v>
      </c>
      <c r="D30" s="7">
        <f>$B30*'Course Units'!C17</f>
        <v>0</v>
      </c>
      <c r="E30" s="7">
        <f>$B30*'Course Units'!D17</f>
        <v>0</v>
      </c>
      <c r="F30" s="7">
        <f>$B30*'Course Units'!F17</f>
        <v>0</v>
      </c>
      <c r="G30" s="7">
        <f>$B30*'Course Units'!G17</f>
        <v>0</v>
      </c>
      <c r="H30" s="7">
        <f>$B30*'Course Units'!H17</f>
        <v>0</v>
      </c>
      <c r="I30" s="7">
        <f>$B30*'Course Units'!I17</f>
        <v>0</v>
      </c>
      <c r="J30" s="7">
        <f>$B30*'Course Units'!J17</f>
        <v>0</v>
      </c>
      <c r="K30" s="7">
        <f>$B30*'Course Units'!K17</f>
        <v>0</v>
      </c>
      <c r="L30" s="7">
        <f>$B30*'Course Units'!L17</f>
        <v>0</v>
      </c>
      <c r="M30" s="7">
        <f>$B30*'Course Units'!M17</f>
        <v>0</v>
      </c>
      <c r="O30" s="84"/>
      <c r="P30" s="84"/>
      <c r="R30" s="84"/>
    </row>
    <row r="31" spans="1:18" x14ac:dyDescent="0.2">
      <c r="A31" s="6" t="str">
        <f>'Course Units'!A18</f>
        <v>APSC 174 Intro to Linear Algebra</v>
      </c>
      <c r="B31" s="68">
        <v>0</v>
      </c>
      <c r="C31" s="7">
        <f>$B31*'Course Units'!B18</f>
        <v>0</v>
      </c>
      <c r="D31" s="7">
        <f>$B31*'Course Units'!C18</f>
        <v>0</v>
      </c>
      <c r="E31" s="7">
        <f>$B31*'Course Units'!D18</f>
        <v>0</v>
      </c>
      <c r="F31" s="7">
        <f>$B31*'Course Units'!F18</f>
        <v>0</v>
      </c>
      <c r="G31" s="7">
        <f>$B31*'Course Units'!G18</f>
        <v>0</v>
      </c>
      <c r="H31" s="7">
        <f>$B31*'Course Units'!H18</f>
        <v>0</v>
      </c>
      <c r="I31" s="7">
        <f>$B31*'Course Units'!I18</f>
        <v>0</v>
      </c>
      <c r="J31" s="7">
        <f>$B31*'Course Units'!J18</f>
        <v>0</v>
      </c>
      <c r="K31" s="7">
        <f>$B31*'Course Units'!K18</f>
        <v>0</v>
      </c>
      <c r="L31" s="7">
        <f>$B31*'Course Units'!L18</f>
        <v>0</v>
      </c>
      <c r="M31" s="7">
        <f>$B31*'Course Units'!M18</f>
        <v>0</v>
      </c>
      <c r="O31" s="84"/>
      <c r="P31" s="84"/>
      <c r="R31" s="84"/>
    </row>
    <row r="32" spans="1:18" s="84" customFormat="1" ht="13.5" thickBot="1" x14ac:dyDescent="0.25">
      <c r="A32" s="18" t="str">
        <f>'Course Units'!A19</f>
        <v>APSC 182 Applied Eng. Mechanics</v>
      </c>
      <c r="B32" s="68">
        <v>0</v>
      </c>
      <c r="C32" s="19">
        <f>$B32*'Course Units'!B19</f>
        <v>0</v>
      </c>
      <c r="D32" s="19">
        <f>$B32*'Course Units'!C19</f>
        <v>0</v>
      </c>
      <c r="E32" s="19">
        <f>$B32*'Course Units'!D19</f>
        <v>0</v>
      </c>
      <c r="F32" s="19">
        <f>$B32*'Course Units'!F19</f>
        <v>0</v>
      </c>
      <c r="G32" s="19">
        <f>$B32*'Course Units'!G19</f>
        <v>0</v>
      </c>
      <c r="H32" s="19">
        <f>$B32*'Course Units'!H19</f>
        <v>0</v>
      </c>
      <c r="I32" s="19">
        <f>$B32*'Course Units'!I19</f>
        <v>0</v>
      </c>
      <c r="J32" s="19">
        <f>$B32*'Course Units'!J19</f>
        <v>0</v>
      </c>
      <c r="K32" s="19">
        <f>$B32*'Course Units'!K19</f>
        <v>0</v>
      </c>
      <c r="L32" s="19">
        <f>$B32*'Course Units'!L19</f>
        <v>0</v>
      </c>
      <c r="M32" s="19">
        <f>$B32*'Course Units'!M19</f>
        <v>0</v>
      </c>
      <c r="Q32" s="81"/>
    </row>
    <row r="33" spans="1:18" ht="13.5" thickTop="1" x14ac:dyDescent="0.2">
      <c r="A33" s="8" t="s">
        <v>16</v>
      </c>
      <c r="B33" s="9"/>
      <c r="C33" s="10">
        <f>+SUM(C21:C32)</f>
        <v>0</v>
      </c>
      <c r="D33" s="10">
        <f>+SUM(D21:D32)</f>
        <v>0</v>
      </c>
      <c r="E33" s="10">
        <f>+SUM(E21:E32)</f>
        <v>0</v>
      </c>
      <c r="F33" s="10">
        <f>+SUM(F21:F32)</f>
        <v>0</v>
      </c>
      <c r="G33" s="10">
        <f>+SUM(H33:I33)</f>
        <v>0</v>
      </c>
      <c r="H33" s="10">
        <f>+SUM(H21:H32)</f>
        <v>0</v>
      </c>
      <c r="I33" s="10">
        <f>+SUM(I21:I32)</f>
        <v>0</v>
      </c>
      <c r="J33" s="10">
        <f>+SUM(J21:J32)</f>
        <v>0</v>
      </c>
      <c r="K33" s="10">
        <f>+SUM(K21:K32)</f>
        <v>0</v>
      </c>
      <c r="L33" s="10">
        <f>+SUM(L21:L32)</f>
        <v>0</v>
      </c>
      <c r="M33" s="10">
        <f>+SUM(K33:L33)</f>
        <v>0</v>
      </c>
      <c r="O33" s="84"/>
      <c r="P33" s="84"/>
      <c r="R33" s="84"/>
    </row>
    <row r="34" spans="1:18" x14ac:dyDescent="0.2">
      <c r="A34" s="13"/>
      <c r="B34" s="14"/>
      <c r="C34" s="15"/>
      <c r="D34" s="15"/>
      <c r="E34" s="15"/>
      <c r="F34" s="15"/>
      <c r="G34" s="15"/>
      <c r="H34" s="15"/>
      <c r="I34" s="15"/>
      <c r="J34" s="15"/>
      <c r="K34" s="15"/>
      <c r="L34" s="15"/>
      <c r="O34" s="84"/>
      <c r="P34" s="84"/>
      <c r="R34" s="84"/>
    </row>
    <row r="35" spans="1:18" x14ac:dyDescent="0.2">
      <c r="A35" s="16" t="s">
        <v>17</v>
      </c>
      <c r="B35" s="17"/>
      <c r="C35" s="15"/>
      <c r="D35" s="15"/>
      <c r="E35" s="15"/>
      <c r="F35" s="15"/>
      <c r="G35" s="15"/>
      <c r="H35" s="15"/>
      <c r="I35" s="15"/>
      <c r="J35" s="15"/>
      <c r="K35" s="15"/>
      <c r="L35" s="15"/>
      <c r="O35" s="84"/>
      <c r="P35" s="84"/>
      <c r="R35" s="84"/>
    </row>
    <row r="36" spans="1:18" x14ac:dyDescent="0.2">
      <c r="B36" s="2" t="s">
        <v>1</v>
      </c>
      <c r="C36" s="2" t="s">
        <v>2</v>
      </c>
      <c r="D36" s="2" t="s">
        <v>3</v>
      </c>
      <c r="E36" s="2" t="s">
        <v>4</v>
      </c>
      <c r="F36" s="2" t="s">
        <v>5</v>
      </c>
      <c r="G36" s="2" t="s">
        <v>113</v>
      </c>
      <c r="H36" s="2" t="s">
        <v>7</v>
      </c>
      <c r="I36" s="2" t="s">
        <v>114</v>
      </c>
      <c r="J36" s="2" t="s">
        <v>9</v>
      </c>
      <c r="K36" s="2" t="s">
        <v>10</v>
      </c>
      <c r="L36" s="2" t="s">
        <v>11</v>
      </c>
      <c r="M36" s="2" t="s">
        <v>12</v>
      </c>
      <c r="O36" s="84"/>
      <c r="P36" s="84"/>
      <c r="R36" s="84"/>
    </row>
    <row r="37" spans="1:18" s="84" customFormat="1" x14ac:dyDescent="0.2">
      <c r="A37" s="6" t="str">
        <f>'Course Units'!A23</f>
        <v>COMM 201 Intro. to Bus. for Entrepreneurs</v>
      </c>
      <c r="B37" s="68">
        <v>0</v>
      </c>
      <c r="C37" s="87">
        <f>$B37*'Course Units'!B23</f>
        <v>0</v>
      </c>
      <c r="D37" s="87">
        <f>$B37*'Course Units'!C23</f>
        <v>0</v>
      </c>
      <c r="E37" s="87">
        <f>$B37*'Course Units'!D23</f>
        <v>0</v>
      </c>
      <c r="F37" s="87">
        <f>$B37*'Course Units'!F23</f>
        <v>0</v>
      </c>
      <c r="G37" s="87">
        <f>$B37*'Course Units'!G23</f>
        <v>0</v>
      </c>
      <c r="H37" s="87">
        <f>$B37*'Course Units'!H23</f>
        <v>0</v>
      </c>
      <c r="I37" s="87">
        <f>$B37*'Course Units'!I23</f>
        <v>0</v>
      </c>
      <c r="J37" s="87">
        <f>$B37*'Course Units'!J23</f>
        <v>0</v>
      </c>
      <c r="K37" s="87">
        <f>$B37*'Course Units'!K23</f>
        <v>0</v>
      </c>
      <c r="L37" s="87">
        <f>$B37*'Course Units'!L23</f>
        <v>0</v>
      </c>
      <c r="M37" s="87">
        <f>$B37*'Course Units'!M23</f>
        <v>0</v>
      </c>
      <c r="Q37" s="81"/>
    </row>
    <row r="38" spans="1:18" x14ac:dyDescent="0.2">
      <c r="A38" s="6" t="str">
        <f>'Course Units'!A24</f>
        <v>ELEC 221 Electric Circuits</v>
      </c>
      <c r="B38" s="68">
        <v>0</v>
      </c>
      <c r="C38" s="87">
        <f>$B38*'Course Units'!B24</f>
        <v>0</v>
      </c>
      <c r="D38" s="87">
        <f>$B38*'Course Units'!C24</f>
        <v>0</v>
      </c>
      <c r="E38" s="87">
        <f>$B38*'Course Units'!D24</f>
        <v>0</v>
      </c>
      <c r="F38" s="87">
        <f>$B38*'Course Units'!F24</f>
        <v>0</v>
      </c>
      <c r="G38" s="87">
        <f>$B38*'Course Units'!G24</f>
        <v>0</v>
      </c>
      <c r="H38" s="87">
        <f>$B38*'Course Units'!H24</f>
        <v>0</v>
      </c>
      <c r="I38" s="87">
        <f>$B38*'Course Units'!I24</f>
        <v>0</v>
      </c>
      <c r="J38" s="87">
        <f>$B38*'Course Units'!J24</f>
        <v>0</v>
      </c>
      <c r="K38" s="87">
        <f>$B38*'Course Units'!K24</f>
        <v>0</v>
      </c>
      <c r="L38" s="87">
        <f>$B38*'Course Units'!L24</f>
        <v>0</v>
      </c>
      <c r="M38" s="87">
        <f>$B38*'Course Units'!M24</f>
        <v>0</v>
      </c>
      <c r="O38" s="84"/>
      <c r="P38" s="84"/>
      <c r="R38" s="84"/>
    </row>
    <row r="39" spans="1:18" x14ac:dyDescent="0.2">
      <c r="A39" s="6" t="str">
        <f>'Course Units'!A25</f>
        <v>ELEC 252 Electronics I</v>
      </c>
      <c r="B39" s="68">
        <v>0</v>
      </c>
      <c r="C39" s="87">
        <f>$B39*'Course Units'!B25</f>
        <v>0</v>
      </c>
      <c r="D39" s="87">
        <f>$B39*'Course Units'!C25</f>
        <v>0</v>
      </c>
      <c r="E39" s="87">
        <f>$B39*'Course Units'!D25</f>
        <v>0</v>
      </c>
      <c r="F39" s="87">
        <f>$B39*'Course Units'!F25</f>
        <v>0</v>
      </c>
      <c r="G39" s="87">
        <f>$B39*'Course Units'!G25</f>
        <v>0</v>
      </c>
      <c r="H39" s="87">
        <f>$B39*'Course Units'!H25</f>
        <v>0</v>
      </c>
      <c r="I39" s="87">
        <f>$B39*'Course Units'!I25</f>
        <v>0</v>
      </c>
      <c r="J39" s="87">
        <f>$B39*'Course Units'!J25</f>
        <v>0</v>
      </c>
      <c r="K39" s="87">
        <f>$B39*'Course Units'!K25</f>
        <v>0</v>
      </c>
      <c r="L39" s="87">
        <f>$B39*'Course Units'!L25</f>
        <v>0</v>
      </c>
      <c r="M39" s="87">
        <f>$B39*'Course Units'!M25</f>
        <v>0</v>
      </c>
      <c r="O39" s="84"/>
      <c r="P39" s="84"/>
      <c r="R39" s="84"/>
    </row>
    <row r="40" spans="1:18" x14ac:dyDescent="0.2">
      <c r="A40" s="6" t="str">
        <f>'Course Units'!A26</f>
        <v>ELEC 270 Discrete Mathematics</v>
      </c>
      <c r="B40" s="68">
        <v>0</v>
      </c>
      <c r="C40" s="87">
        <f>$B40*'Course Units'!B26</f>
        <v>0</v>
      </c>
      <c r="D40" s="87">
        <f>$B40*'Course Units'!C26</f>
        <v>0</v>
      </c>
      <c r="E40" s="87">
        <f>$B40*'Course Units'!D26</f>
        <v>0</v>
      </c>
      <c r="F40" s="87">
        <f>$B40*'Course Units'!F26</f>
        <v>0</v>
      </c>
      <c r="G40" s="87">
        <f>$B40*'Course Units'!G26</f>
        <v>0</v>
      </c>
      <c r="H40" s="87">
        <f>$B40*'Course Units'!H26</f>
        <v>0</v>
      </c>
      <c r="I40" s="87">
        <f>$B40*'Course Units'!I26</f>
        <v>0</v>
      </c>
      <c r="J40" s="87">
        <f>$B40*'Course Units'!J26</f>
        <v>0</v>
      </c>
      <c r="K40" s="87">
        <f>$B40*'Course Units'!K26</f>
        <v>0</v>
      </c>
      <c r="L40" s="87">
        <f>$B40*'Course Units'!L26</f>
        <v>0</v>
      </c>
      <c r="M40" s="87">
        <f>$B40*'Course Units'!M26</f>
        <v>0</v>
      </c>
      <c r="O40" s="84"/>
      <c r="P40" s="84"/>
      <c r="R40" s="84"/>
    </row>
    <row r="41" spans="1:18" x14ac:dyDescent="0.2">
      <c r="A41" s="6" t="str">
        <f>'Course Units'!A27</f>
        <v>ELEC 271 Digital Systems</v>
      </c>
      <c r="B41" s="68">
        <v>0</v>
      </c>
      <c r="C41" s="87">
        <f>$B41*'Course Units'!B27</f>
        <v>0</v>
      </c>
      <c r="D41" s="87">
        <f>$B41*'Course Units'!C27</f>
        <v>0</v>
      </c>
      <c r="E41" s="87">
        <f>$B41*'Course Units'!D27</f>
        <v>0</v>
      </c>
      <c r="F41" s="87">
        <f>$B41*'Course Units'!F27</f>
        <v>0</v>
      </c>
      <c r="G41" s="87">
        <f>$B41*'Course Units'!G27</f>
        <v>0</v>
      </c>
      <c r="H41" s="87">
        <f>$B41*'Course Units'!H27</f>
        <v>0</v>
      </c>
      <c r="I41" s="87">
        <f>$B41*'Course Units'!I27</f>
        <v>0</v>
      </c>
      <c r="J41" s="87">
        <f>$B41*'Course Units'!J27</f>
        <v>0</v>
      </c>
      <c r="K41" s="87">
        <f>$B41*'Course Units'!K27</f>
        <v>0</v>
      </c>
      <c r="L41" s="87">
        <f>$B41*'Course Units'!L27</f>
        <v>0</v>
      </c>
      <c r="M41" s="87">
        <f>$B41*'Course Units'!M27</f>
        <v>0</v>
      </c>
      <c r="O41" s="84"/>
      <c r="P41" s="84"/>
      <c r="R41" s="84"/>
    </row>
    <row r="42" spans="1:18" x14ac:dyDescent="0.2">
      <c r="A42" s="6" t="str">
        <f>'Course Units'!A28</f>
        <v>ELEC 274 Computer Architecture</v>
      </c>
      <c r="B42" s="68">
        <v>0</v>
      </c>
      <c r="C42" s="87">
        <f>$B42*'Course Units'!B28</f>
        <v>0</v>
      </c>
      <c r="D42" s="87">
        <f>$B42*'Course Units'!C28</f>
        <v>0</v>
      </c>
      <c r="E42" s="87">
        <f>$B42*'Course Units'!D28</f>
        <v>0</v>
      </c>
      <c r="F42" s="87">
        <f>$B42*'Course Units'!F28</f>
        <v>0</v>
      </c>
      <c r="G42" s="87">
        <f>$B42*'Course Units'!G28</f>
        <v>0</v>
      </c>
      <c r="H42" s="87">
        <f>$B42*'Course Units'!H28</f>
        <v>0</v>
      </c>
      <c r="I42" s="87">
        <f>$B42*'Course Units'!I28</f>
        <v>0</v>
      </c>
      <c r="J42" s="87">
        <f>$B42*'Course Units'!J28</f>
        <v>0</v>
      </c>
      <c r="K42" s="87">
        <f>$B42*'Course Units'!K28</f>
        <v>0</v>
      </c>
      <c r="L42" s="87">
        <f>$B42*'Course Units'!L28</f>
        <v>0</v>
      </c>
      <c r="M42" s="87">
        <f>$B42*'Course Units'!M28</f>
        <v>0</v>
      </c>
      <c r="O42" s="84"/>
      <c r="P42" s="84"/>
      <c r="R42" s="84"/>
    </row>
    <row r="43" spans="1:18" x14ac:dyDescent="0.2">
      <c r="A43" s="6" t="str">
        <f>'Course Units'!A29</f>
        <v>ELEC 278 Inf. Structures &amp; S/W Eng.</v>
      </c>
      <c r="B43" s="68">
        <v>0</v>
      </c>
      <c r="C43" s="87">
        <f>$B43*'Course Units'!B29</f>
        <v>0</v>
      </c>
      <c r="D43" s="87">
        <f>$B43*'Course Units'!C29</f>
        <v>0</v>
      </c>
      <c r="E43" s="87">
        <f>$B43*'Course Units'!D29</f>
        <v>0</v>
      </c>
      <c r="F43" s="87">
        <f>$B43*'Course Units'!F29</f>
        <v>0</v>
      </c>
      <c r="G43" s="87">
        <f>$B43*'Course Units'!G29</f>
        <v>0</v>
      </c>
      <c r="H43" s="87">
        <f>$B43*'Course Units'!H29</f>
        <v>0</v>
      </c>
      <c r="I43" s="87">
        <f>$B43*'Course Units'!I29</f>
        <v>0</v>
      </c>
      <c r="J43" s="87">
        <f>$B43*'Course Units'!J29</f>
        <v>0</v>
      </c>
      <c r="K43" s="87">
        <f>$B43*'Course Units'!K29</f>
        <v>0</v>
      </c>
      <c r="L43" s="87">
        <f>$B43*'Course Units'!L29</f>
        <v>0</v>
      </c>
      <c r="M43" s="87">
        <f>$B43*'Course Units'!M29</f>
        <v>0</v>
      </c>
      <c r="O43" s="84"/>
      <c r="P43" s="84"/>
      <c r="R43" s="84"/>
    </row>
    <row r="44" spans="1:18" s="84" customFormat="1" x14ac:dyDescent="0.2">
      <c r="A44" s="6" t="str">
        <f>'Course Units'!A32</f>
        <v>ELEC 279 Intro to Obj. Orient. Program.</v>
      </c>
      <c r="B44" s="68">
        <v>0</v>
      </c>
      <c r="C44" s="87">
        <f>$B44*'Course Units'!B32</f>
        <v>0</v>
      </c>
      <c r="D44" s="87">
        <f>$B44*'Course Units'!C32</f>
        <v>0</v>
      </c>
      <c r="E44" s="87">
        <f>$B44*'Course Units'!D32</f>
        <v>0</v>
      </c>
      <c r="F44" s="87">
        <f>$B44*'Course Units'!E32</f>
        <v>0</v>
      </c>
      <c r="G44" s="87">
        <f>$B44*'Course Units'!F32</f>
        <v>0</v>
      </c>
      <c r="H44" s="87">
        <f>$B44*'Course Units'!G32</f>
        <v>0</v>
      </c>
      <c r="I44" s="87">
        <f>$B44*'Course Units'!H32</f>
        <v>0</v>
      </c>
      <c r="J44" s="87">
        <f>$B44*'Course Units'!I32</f>
        <v>0</v>
      </c>
      <c r="K44" s="87">
        <f>$B44*'Course Units'!J32</f>
        <v>0</v>
      </c>
      <c r="L44" s="87">
        <f>$B44*'Course Units'!K32</f>
        <v>0</v>
      </c>
      <c r="M44" s="87">
        <f>$B44*'Course Units'!L32</f>
        <v>0</v>
      </c>
      <c r="Q44" s="81"/>
    </row>
    <row r="45" spans="1:18" x14ac:dyDescent="0.2">
      <c r="A45" s="6" t="str">
        <f>'Course Units'!A30</f>
        <v>ELEC 280 Fund. of Electromagnetics</v>
      </c>
      <c r="B45" s="68">
        <v>0</v>
      </c>
      <c r="C45" s="87">
        <f>$B45*'Course Units'!B30</f>
        <v>0</v>
      </c>
      <c r="D45" s="87">
        <f>$B45*'Course Units'!C30</f>
        <v>0</v>
      </c>
      <c r="E45" s="87">
        <f>$B45*'Course Units'!D30</f>
        <v>0</v>
      </c>
      <c r="F45" s="87">
        <f>$B45*'Course Units'!F30</f>
        <v>0</v>
      </c>
      <c r="G45" s="87">
        <f>$B45*'Course Units'!G30</f>
        <v>0</v>
      </c>
      <c r="H45" s="87">
        <f>$B45*'Course Units'!H30</f>
        <v>0</v>
      </c>
      <c r="I45" s="87">
        <f>$B45*'Course Units'!I30</f>
        <v>0</v>
      </c>
      <c r="J45" s="87">
        <f>$B45*'Course Units'!J30</f>
        <v>0</v>
      </c>
      <c r="K45" s="87">
        <f>$B45*'Course Units'!K30</f>
        <v>0</v>
      </c>
      <c r="L45" s="87">
        <f>$B45*'Course Units'!L30</f>
        <v>0</v>
      </c>
      <c r="M45" s="87">
        <f>$B45*'Course Units'!M30</f>
        <v>0</v>
      </c>
      <c r="O45" s="84"/>
      <c r="P45" s="84"/>
      <c r="R45" s="84"/>
    </row>
    <row r="46" spans="1:18" x14ac:dyDescent="0.2">
      <c r="A46" s="6" t="str">
        <f>'Course Units'!A31</f>
        <v>ELEC 299 Autonomous Robot Project</v>
      </c>
      <c r="B46" s="68">
        <v>0</v>
      </c>
      <c r="C46" s="87">
        <f>$B46*'Course Units'!B31</f>
        <v>0</v>
      </c>
      <c r="D46" s="87">
        <f>$B46*'Course Units'!C31</f>
        <v>0</v>
      </c>
      <c r="E46" s="87">
        <f>$B46*'Course Units'!D31</f>
        <v>0</v>
      </c>
      <c r="F46" s="87">
        <f>$B46*'Course Units'!F31</f>
        <v>0</v>
      </c>
      <c r="G46" s="87">
        <f>$B46*'Course Units'!G31</f>
        <v>0</v>
      </c>
      <c r="H46" s="87">
        <f>$B46*'Course Units'!H31</f>
        <v>0</v>
      </c>
      <c r="I46" s="87">
        <f>$B46*'Course Units'!I31</f>
        <v>0</v>
      </c>
      <c r="J46" s="87">
        <f>$B46*'Course Units'!J31</f>
        <v>0</v>
      </c>
      <c r="K46" s="87">
        <f>$B46*'Course Units'!K31</f>
        <v>0</v>
      </c>
      <c r="L46" s="87">
        <f>$B46*'Course Units'!L31</f>
        <v>0</v>
      </c>
      <c r="M46" s="87">
        <f>$B46*'Course Units'!M31</f>
        <v>0</v>
      </c>
      <c r="O46" s="84"/>
      <c r="P46" s="84"/>
      <c r="R46" s="84"/>
    </row>
    <row r="47" spans="1:18" x14ac:dyDescent="0.2">
      <c r="A47" s="6" t="str">
        <f>'Course Units'!A33</f>
        <v>MTHE 235 Diff. Eq. for ECE</v>
      </c>
      <c r="B47" s="68">
        <v>0</v>
      </c>
      <c r="C47" s="87">
        <f>$B47*'Course Units'!B33</f>
        <v>0</v>
      </c>
      <c r="D47" s="87">
        <f>$B47*'Course Units'!C33</f>
        <v>0</v>
      </c>
      <c r="E47" s="87">
        <f>$B47*'Course Units'!D33</f>
        <v>0</v>
      </c>
      <c r="F47" s="87">
        <f>$B47*'Course Units'!F33</f>
        <v>0</v>
      </c>
      <c r="G47" s="87">
        <f>$B47*'Course Units'!G33</f>
        <v>0</v>
      </c>
      <c r="H47" s="87">
        <f>$B47*'Course Units'!H33</f>
        <v>0</v>
      </c>
      <c r="I47" s="87">
        <f>$B47*'Course Units'!I33</f>
        <v>0</v>
      </c>
      <c r="J47" s="87">
        <f>$B47*'Course Units'!J33</f>
        <v>0</v>
      </c>
      <c r="K47" s="87">
        <f>$B47*'Course Units'!K33</f>
        <v>0</v>
      </c>
      <c r="L47" s="87">
        <f>$B47*'Course Units'!L33</f>
        <v>0</v>
      </c>
      <c r="M47" s="87">
        <f>$B47*'Course Units'!M33</f>
        <v>0</v>
      </c>
      <c r="O47" s="84"/>
      <c r="P47" s="84"/>
      <c r="R47" s="84"/>
    </row>
    <row r="48" spans="1:18" x14ac:dyDescent="0.2">
      <c r="A48" s="6" t="str">
        <f>'Course Units'!A34</f>
        <v>APSC 200 Engineering Design and Practice</v>
      </c>
      <c r="B48" s="68">
        <v>0</v>
      </c>
      <c r="C48" s="87">
        <f>$B48*'Course Units'!B34</f>
        <v>0</v>
      </c>
      <c r="D48" s="87">
        <f>$B48*'Course Units'!C34</f>
        <v>0</v>
      </c>
      <c r="E48" s="87">
        <f>$B48*'Course Units'!D34</f>
        <v>0</v>
      </c>
      <c r="F48" s="87">
        <f>$B48*'Course Units'!F34</f>
        <v>0</v>
      </c>
      <c r="G48" s="87">
        <f>$B48*'Course Units'!G34</f>
        <v>0</v>
      </c>
      <c r="H48" s="87">
        <f>$B48*'Course Units'!H34</f>
        <v>0</v>
      </c>
      <c r="I48" s="87">
        <f>$B48*'Course Units'!I34</f>
        <v>0</v>
      </c>
      <c r="J48" s="87">
        <f>$B48*'Course Units'!J34</f>
        <v>0</v>
      </c>
      <c r="K48" s="87">
        <f>$B48*'Course Units'!K34</f>
        <v>0</v>
      </c>
      <c r="L48" s="87">
        <f>$B48*'Course Units'!L34</f>
        <v>0</v>
      </c>
      <c r="M48" s="87">
        <f>$B48*'Course Units'!M34</f>
        <v>0</v>
      </c>
      <c r="O48" s="84"/>
      <c r="P48" s="84"/>
      <c r="R48" s="84"/>
    </row>
    <row r="49" spans="1:18" x14ac:dyDescent="0.2">
      <c r="A49" s="6" t="str">
        <f>'Course Units'!A35</f>
        <v>APSC 293 Engineering Communications</v>
      </c>
      <c r="B49" s="68">
        <v>0</v>
      </c>
      <c r="C49" s="87">
        <f>$B49*'Course Units'!B35</f>
        <v>0</v>
      </c>
      <c r="D49" s="87">
        <f>$B49*'Course Units'!C35</f>
        <v>0</v>
      </c>
      <c r="E49" s="87">
        <f>$B49*'Course Units'!D35</f>
        <v>0</v>
      </c>
      <c r="F49" s="87">
        <f>$B49*'Course Units'!F35</f>
        <v>0</v>
      </c>
      <c r="G49" s="87">
        <f>$B49*'Course Units'!G35</f>
        <v>0</v>
      </c>
      <c r="H49" s="87">
        <f>$B49*'Course Units'!H35</f>
        <v>0</v>
      </c>
      <c r="I49" s="87">
        <f>$B49*'Course Units'!I35</f>
        <v>0</v>
      </c>
      <c r="J49" s="87">
        <f>$B49*'Course Units'!J35</f>
        <v>0</v>
      </c>
      <c r="K49" s="87">
        <f>$B49*'Course Units'!K35</f>
        <v>0</v>
      </c>
      <c r="L49" s="87">
        <f>$B49*'Course Units'!L35</f>
        <v>0</v>
      </c>
      <c r="M49" s="87">
        <f>$B49*'Course Units'!M35</f>
        <v>0</v>
      </c>
      <c r="O49" s="84"/>
      <c r="P49" s="84"/>
      <c r="R49" s="84"/>
    </row>
    <row r="50" spans="1:18" x14ac:dyDescent="0.2">
      <c r="A50" s="6" t="str">
        <f>'Course Units'!A36</f>
        <v>CMPE 365 Algorithms I</v>
      </c>
      <c r="B50" s="68">
        <v>0</v>
      </c>
      <c r="C50" s="87">
        <f>$B50*'Course Units'!B36</f>
        <v>0</v>
      </c>
      <c r="D50" s="87">
        <f>$B50*'Course Units'!C36</f>
        <v>0</v>
      </c>
      <c r="E50" s="87">
        <f>$B50*'Course Units'!D36</f>
        <v>0</v>
      </c>
      <c r="F50" s="87">
        <f>$B50*'Course Units'!F36</f>
        <v>0</v>
      </c>
      <c r="G50" s="87">
        <f>$B50*'Course Units'!G36</f>
        <v>0</v>
      </c>
      <c r="H50" s="87">
        <f>$B50*'Course Units'!H36</f>
        <v>0</v>
      </c>
      <c r="I50" s="87">
        <f>$B50*'Course Units'!I36</f>
        <v>0</v>
      </c>
      <c r="J50" s="87">
        <f>$B50*'Course Units'!J36</f>
        <v>0</v>
      </c>
      <c r="K50" s="87">
        <f>$B50*'Course Units'!K36</f>
        <v>0</v>
      </c>
      <c r="L50" s="87">
        <f>$B50*'Course Units'!L36</f>
        <v>0</v>
      </c>
      <c r="M50" s="87">
        <f>$B50*'Course Units'!M36</f>
        <v>0</v>
      </c>
      <c r="O50" s="84"/>
      <c r="P50" s="84"/>
      <c r="R50" s="84"/>
    </row>
    <row r="51" spans="1:18" s="84" customFormat="1" x14ac:dyDescent="0.2">
      <c r="A51" s="6" t="str">
        <f>'Course Units'!A37</f>
        <v>COMM 301 Funding New Ventures</v>
      </c>
      <c r="B51" s="68">
        <v>0</v>
      </c>
      <c r="C51" s="87">
        <f>$B51*'Course Units'!B37</f>
        <v>0</v>
      </c>
      <c r="D51" s="87">
        <f>$B51*'Course Units'!C37</f>
        <v>0</v>
      </c>
      <c r="E51" s="87">
        <f>$B51*'Course Units'!D37</f>
        <v>0</v>
      </c>
      <c r="F51" s="87">
        <f>$B51*'Course Units'!F37</f>
        <v>0</v>
      </c>
      <c r="G51" s="87">
        <f>$B51*'Course Units'!G37</f>
        <v>0</v>
      </c>
      <c r="H51" s="87">
        <f>$B51*'Course Units'!H37</f>
        <v>0</v>
      </c>
      <c r="I51" s="87">
        <f>$B51*'Course Units'!I37</f>
        <v>0</v>
      </c>
      <c r="J51" s="87">
        <f>$B51*'Course Units'!J37</f>
        <v>0</v>
      </c>
      <c r="K51" s="87">
        <f>$B51*'Course Units'!K37</f>
        <v>0</v>
      </c>
      <c r="L51" s="87">
        <f>$B51*'Course Units'!L37</f>
        <v>0</v>
      </c>
      <c r="M51" s="87">
        <f>$B51*'Course Units'!M37</f>
        <v>0</v>
      </c>
      <c r="Q51" s="81"/>
    </row>
    <row r="52" spans="1:18" s="84" customFormat="1" x14ac:dyDescent="0.2">
      <c r="A52" s="6" t="str">
        <f>'Course Units'!A38</f>
        <v>COMM 302 Launching New Ventures</v>
      </c>
      <c r="B52" s="68">
        <v>0</v>
      </c>
      <c r="C52" s="87">
        <f>$B52*'Course Units'!B38</f>
        <v>0</v>
      </c>
      <c r="D52" s="87">
        <f>$B52*'Course Units'!C38</f>
        <v>0</v>
      </c>
      <c r="E52" s="87">
        <f>$B52*'Course Units'!D38</f>
        <v>0</v>
      </c>
      <c r="F52" s="87">
        <f>$B52*'Course Units'!F38</f>
        <v>0</v>
      </c>
      <c r="G52" s="87">
        <f>$B52*'Course Units'!G38</f>
        <v>0</v>
      </c>
      <c r="H52" s="87">
        <f>$B52*'Course Units'!H38</f>
        <v>0</v>
      </c>
      <c r="I52" s="87">
        <f>$B52*'Course Units'!I38</f>
        <v>0</v>
      </c>
      <c r="J52" s="87">
        <f>$B52*'Course Units'!J38</f>
        <v>0</v>
      </c>
      <c r="K52" s="87">
        <f>$B52*'Course Units'!K38</f>
        <v>0</v>
      </c>
      <c r="L52" s="87">
        <f>$B52*'Course Units'!L38</f>
        <v>0</v>
      </c>
      <c r="M52" s="87">
        <f>$B52*'Course Units'!M38</f>
        <v>0</v>
      </c>
      <c r="Q52" s="81"/>
    </row>
    <row r="53" spans="1:18" s="84" customFormat="1" x14ac:dyDescent="0.2">
      <c r="A53" s="6" t="str">
        <f>'Course Units'!A39</f>
        <v>ELEC 326 Probability</v>
      </c>
      <c r="B53" s="68">
        <v>0</v>
      </c>
      <c r="C53" s="87">
        <f>$B53*'Course Units'!B39</f>
        <v>0</v>
      </c>
      <c r="D53" s="87">
        <f>$B53*'Course Units'!C39</f>
        <v>0</v>
      </c>
      <c r="E53" s="87">
        <f>$B53*'Course Units'!D39</f>
        <v>0</v>
      </c>
      <c r="F53" s="87">
        <f>$B53*'Course Units'!F39</f>
        <v>0</v>
      </c>
      <c r="G53" s="87">
        <f>$B53*'Course Units'!G39</f>
        <v>0</v>
      </c>
      <c r="H53" s="87">
        <f>$B53*'Course Units'!H39</f>
        <v>0</v>
      </c>
      <c r="I53" s="87">
        <f>$B53*'Course Units'!I39</f>
        <v>0</v>
      </c>
      <c r="J53" s="87">
        <f>$B53*'Course Units'!J39</f>
        <v>0</v>
      </c>
      <c r="K53" s="87">
        <f>$B53*'Course Units'!K39</f>
        <v>0</v>
      </c>
      <c r="L53" s="87">
        <f>$B53*'Course Units'!L39</f>
        <v>0</v>
      </c>
      <c r="M53" s="87">
        <f>$B53*'Course Units'!M39</f>
        <v>0</v>
      </c>
      <c r="Q53" s="81"/>
    </row>
    <row r="54" spans="1:18" x14ac:dyDescent="0.2">
      <c r="A54" s="6" t="str">
        <f>'Course Units'!A40</f>
        <v>ELEC 371 Microprocessor Systems</v>
      </c>
      <c r="B54" s="68">
        <v>0</v>
      </c>
      <c r="C54" s="87">
        <f>$B54*'Course Units'!B40</f>
        <v>0</v>
      </c>
      <c r="D54" s="87">
        <f>$B54*'Course Units'!C40</f>
        <v>0</v>
      </c>
      <c r="E54" s="87">
        <f>$B54*'Course Units'!D40</f>
        <v>0</v>
      </c>
      <c r="F54" s="87">
        <f>$B54*'Course Units'!F40</f>
        <v>0</v>
      </c>
      <c r="G54" s="87">
        <f>$B54*'Course Units'!G40</f>
        <v>0</v>
      </c>
      <c r="H54" s="87">
        <f>$B54*'Course Units'!H40</f>
        <v>0</v>
      </c>
      <c r="I54" s="87">
        <f>$B54*'Course Units'!I40</f>
        <v>0</v>
      </c>
      <c r="J54" s="87">
        <f>$B54*'Course Units'!J40</f>
        <v>0</v>
      </c>
      <c r="K54" s="87">
        <f>$B54*'Course Units'!K40</f>
        <v>0</v>
      </c>
      <c r="L54" s="87">
        <f>$B54*'Course Units'!L40</f>
        <v>0</v>
      </c>
      <c r="M54" s="87">
        <f>$B54*'Course Units'!M40</f>
        <v>0</v>
      </c>
      <c r="O54" s="84"/>
      <c r="P54" s="84"/>
      <c r="R54" s="84"/>
    </row>
    <row r="55" spans="1:18" x14ac:dyDescent="0.2">
      <c r="A55" s="6" t="str">
        <f>'Course Units'!A41</f>
        <v>ELEC 373 Computer Networks</v>
      </c>
      <c r="B55" s="68">
        <v>0</v>
      </c>
      <c r="C55" s="87">
        <f>$B55*'Course Units'!B41</f>
        <v>0</v>
      </c>
      <c r="D55" s="87">
        <f>$B55*'Course Units'!C41</f>
        <v>0</v>
      </c>
      <c r="E55" s="87">
        <f>$B55*'Course Units'!D41</f>
        <v>0</v>
      </c>
      <c r="F55" s="87">
        <f>$B55*'Course Units'!F41</f>
        <v>0</v>
      </c>
      <c r="G55" s="87">
        <f>$B55*'Course Units'!G41</f>
        <v>0</v>
      </c>
      <c r="H55" s="87">
        <f>$B55*'Course Units'!H41</f>
        <v>0</v>
      </c>
      <c r="I55" s="87">
        <f>$B55*'Course Units'!I41</f>
        <v>0</v>
      </c>
      <c r="J55" s="87">
        <f>$B55*'Course Units'!J41</f>
        <v>0</v>
      </c>
      <c r="K55" s="87">
        <f>$B55*'Course Units'!K41</f>
        <v>0</v>
      </c>
      <c r="L55" s="87">
        <f>$B55*'Course Units'!L41</f>
        <v>0</v>
      </c>
      <c r="M55" s="87">
        <f>$B55*'Course Units'!M41</f>
        <v>0</v>
      </c>
      <c r="O55" s="84"/>
      <c r="P55" s="84"/>
      <c r="R55" s="84"/>
    </row>
    <row r="56" spans="1:18" s="84" customFormat="1" x14ac:dyDescent="0.2">
      <c r="A56" s="6" t="str">
        <f>'Course Units'!A42</f>
        <v>ELEC 374 Digital Systems Engineering</v>
      </c>
      <c r="B56" s="68">
        <v>0</v>
      </c>
      <c r="C56" s="87">
        <f>$B56*'Course Units'!B42</f>
        <v>0</v>
      </c>
      <c r="D56" s="87">
        <f>$B56*'Course Units'!C42</f>
        <v>0</v>
      </c>
      <c r="E56" s="87">
        <f>$B56*'Course Units'!D42</f>
        <v>0</v>
      </c>
      <c r="F56" s="87">
        <f>$B56*'Course Units'!F42</f>
        <v>0</v>
      </c>
      <c r="G56" s="87">
        <f>$B56*'Course Units'!G42</f>
        <v>0</v>
      </c>
      <c r="H56" s="87">
        <f>$B56*'Course Units'!H42</f>
        <v>0</v>
      </c>
      <c r="I56" s="87">
        <f>$B56*'Course Units'!I42</f>
        <v>0</v>
      </c>
      <c r="J56" s="87">
        <f>$B56*'Course Units'!J42</f>
        <v>0</v>
      </c>
      <c r="K56" s="87">
        <f>$B56*'Course Units'!K42</f>
        <v>0</v>
      </c>
      <c r="L56" s="87">
        <f>$B56*'Course Units'!L42</f>
        <v>0</v>
      </c>
      <c r="M56" s="87">
        <f>$B56*'Course Units'!M42</f>
        <v>0</v>
      </c>
      <c r="Q56" s="81"/>
    </row>
    <row r="57" spans="1:18" s="84" customFormat="1" x14ac:dyDescent="0.2">
      <c r="A57" s="6" t="str">
        <f>'Course Units'!A43</f>
        <v>ELEC 377 Operating Systems</v>
      </c>
      <c r="B57" s="68">
        <v>0</v>
      </c>
      <c r="C57" s="87">
        <f>$B57*'Course Units'!B43</f>
        <v>0</v>
      </c>
      <c r="D57" s="87">
        <f>$B57*'Course Units'!C43</f>
        <v>0</v>
      </c>
      <c r="E57" s="87">
        <f>$B57*'Course Units'!D43</f>
        <v>0</v>
      </c>
      <c r="F57" s="87">
        <f>$B57*'Course Units'!F43</f>
        <v>0</v>
      </c>
      <c r="G57" s="87">
        <f>$B57*'Course Units'!G43</f>
        <v>0</v>
      </c>
      <c r="H57" s="87">
        <f>$B57*'Course Units'!H43</f>
        <v>0</v>
      </c>
      <c r="I57" s="87">
        <f>$B57*'Course Units'!I43</f>
        <v>0</v>
      </c>
      <c r="J57" s="87">
        <f>$B57*'Course Units'!J43</f>
        <v>0</v>
      </c>
      <c r="K57" s="87">
        <f>$B57*'Course Units'!K43</f>
        <v>0</v>
      </c>
      <c r="L57" s="87">
        <f>$B57*'Course Units'!L43</f>
        <v>0</v>
      </c>
      <c r="M57" s="87">
        <f>$B57*'Course Units'!M43</f>
        <v>0</v>
      </c>
      <c r="Q57" s="81"/>
    </row>
    <row r="58" spans="1:18" x14ac:dyDescent="0.2">
      <c r="A58" s="6" t="str">
        <f>'Course Units'!A44</f>
        <v>ELEC 390  Elect./Comp. Eng. Design</v>
      </c>
      <c r="B58" s="68">
        <v>0</v>
      </c>
      <c r="C58" s="87">
        <f>$B58*'Course Units'!B44</f>
        <v>0</v>
      </c>
      <c r="D58" s="87">
        <f>$B58*'Course Units'!C44</f>
        <v>0</v>
      </c>
      <c r="E58" s="87">
        <f>$B58*'Course Units'!D44</f>
        <v>0</v>
      </c>
      <c r="F58" s="87">
        <f>$B58*'Course Units'!F44</f>
        <v>0</v>
      </c>
      <c r="G58" s="87">
        <f>$B58*'Course Units'!G44</f>
        <v>0</v>
      </c>
      <c r="H58" s="87">
        <f>$B58*'Course Units'!H44</f>
        <v>0</v>
      </c>
      <c r="I58" s="87">
        <f>$B58*'Course Units'!I44</f>
        <v>0</v>
      </c>
      <c r="J58" s="87">
        <f>$B58*'Course Units'!J44</f>
        <v>0</v>
      </c>
      <c r="K58" s="87">
        <f>$B58*'Course Units'!K44</f>
        <v>0</v>
      </c>
      <c r="L58" s="87">
        <f>$B58*'Course Units'!L44</f>
        <v>0</v>
      </c>
      <c r="M58" s="87">
        <f>$B58*'Course Units'!M44</f>
        <v>0</v>
      </c>
      <c r="O58" s="84"/>
      <c r="P58" s="84"/>
      <c r="R58" s="84"/>
    </row>
    <row r="59" spans="1:18" x14ac:dyDescent="0.2">
      <c r="A59" s="114" t="s">
        <v>141</v>
      </c>
      <c r="B59" s="115"/>
      <c r="C59" s="115"/>
      <c r="D59" s="115"/>
      <c r="E59" s="115"/>
      <c r="F59" s="115"/>
      <c r="G59" s="115"/>
      <c r="H59" s="115"/>
      <c r="I59" s="115"/>
      <c r="J59" s="115"/>
      <c r="K59" s="115"/>
      <c r="L59" s="115"/>
      <c r="M59" s="116"/>
      <c r="O59" s="84"/>
      <c r="P59" s="84"/>
      <c r="R59" s="84"/>
    </row>
    <row r="60" spans="1:18" x14ac:dyDescent="0.2">
      <c r="A60" s="6" t="str">
        <f>'Course Units'!A47</f>
        <v>CMPE 223 Software Specifications</v>
      </c>
      <c r="B60" s="68">
        <v>0</v>
      </c>
      <c r="C60" s="7">
        <f>$B60*'Course Units'!B47</f>
        <v>0</v>
      </c>
      <c r="D60" s="7">
        <f>$B60*'Course Units'!C47</f>
        <v>0</v>
      </c>
      <c r="E60" s="7">
        <f>$B60*'Course Units'!D47</f>
        <v>0</v>
      </c>
      <c r="F60" s="7">
        <f>$B60*'Course Units'!F47</f>
        <v>0</v>
      </c>
      <c r="G60" s="7">
        <f>$B60*'Course Units'!G47</f>
        <v>0</v>
      </c>
      <c r="H60" s="7">
        <f>$B60*'Course Units'!H47</f>
        <v>0</v>
      </c>
      <c r="I60" s="7">
        <f>$B60*'Course Units'!I47</f>
        <v>0</v>
      </c>
      <c r="J60" s="7">
        <f>$B60*'Course Units'!J47</f>
        <v>0</v>
      </c>
      <c r="K60" s="7">
        <f>$B60*'Course Units'!K47</f>
        <v>0</v>
      </c>
      <c r="L60" s="7">
        <f>$B60*'Course Units'!L47</f>
        <v>0</v>
      </c>
      <c r="M60" s="7">
        <f>$B60*'Course Units'!M47</f>
        <v>0</v>
      </c>
      <c r="O60" s="84"/>
      <c r="P60" s="84"/>
      <c r="R60" s="84"/>
    </row>
    <row r="61" spans="1:18" ht="13.5" thickBot="1" x14ac:dyDescent="0.25">
      <c r="A61" s="6" t="str">
        <f>'Course Units'!A48</f>
        <v>CMPE 320 Fund. Software Development</v>
      </c>
      <c r="B61" s="68">
        <v>0</v>
      </c>
      <c r="C61" s="53">
        <f>$B61*'Course Units'!B48</f>
        <v>0</v>
      </c>
      <c r="D61" s="53">
        <f>$B61*'Course Units'!C48</f>
        <v>0</v>
      </c>
      <c r="E61" s="53">
        <f>$B61*'Course Units'!D48</f>
        <v>0</v>
      </c>
      <c r="F61" s="53">
        <f>$B61*'Course Units'!F48</f>
        <v>0</v>
      </c>
      <c r="G61" s="53">
        <f>$B61*'Course Units'!G48</f>
        <v>0</v>
      </c>
      <c r="H61" s="53">
        <f>$B61*'Course Units'!H48</f>
        <v>0</v>
      </c>
      <c r="I61" s="53">
        <f>$B61*'Course Units'!I48</f>
        <v>0</v>
      </c>
      <c r="J61" s="53">
        <f>$B61*'Course Units'!J48</f>
        <v>0</v>
      </c>
      <c r="K61" s="53">
        <f>$B61*'Course Units'!K48</f>
        <v>0</v>
      </c>
      <c r="L61" s="53">
        <f>$B61*'Course Units'!L48</f>
        <v>0</v>
      </c>
      <c r="M61" s="53">
        <f>$B61*'Course Units'!M48</f>
        <v>0</v>
      </c>
      <c r="O61" s="84"/>
      <c r="P61" s="84"/>
      <c r="R61" s="84"/>
    </row>
    <row r="62" spans="1:18" ht="13.5" thickTop="1" x14ac:dyDescent="0.2">
      <c r="A62" s="8" t="s">
        <v>27</v>
      </c>
      <c r="B62" s="9"/>
      <c r="C62" s="10">
        <f t="shared" ref="C62:M62" si="0">+SUM(C37:C61)</f>
        <v>0</v>
      </c>
      <c r="D62" s="10">
        <f t="shared" si="0"/>
        <v>0</v>
      </c>
      <c r="E62" s="10">
        <f t="shared" si="0"/>
        <v>0</v>
      </c>
      <c r="F62" s="10">
        <f t="shared" si="0"/>
        <v>0</v>
      </c>
      <c r="G62" s="10">
        <f t="shared" si="0"/>
        <v>0</v>
      </c>
      <c r="H62" s="10">
        <f t="shared" si="0"/>
        <v>0</v>
      </c>
      <c r="I62" s="10">
        <f t="shared" si="0"/>
        <v>0</v>
      </c>
      <c r="J62" s="10">
        <f t="shared" si="0"/>
        <v>0</v>
      </c>
      <c r="K62" s="10">
        <f t="shared" si="0"/>
        <v>0</v>
      </c>
      <c r="L62" s="10">
        <f t="shared" si="0"/>
        <v>0</v>
      </c>
      <c r="M62" s="10">
        <f t="shared" si="0"/>
        <v>0</v>
      </c>
      <c r="O62" s="84"/>
      <c r="P62" s="84"/>
      <c r="R62" s="84"/>
    </row>
    <row r="63" spans="1:18" x14ac:dyDescent="0.2">
      <c r="A63" s="13"/>
      <c r="B63" s="14"/>
      <c r="C63" s="15"/>
      <c r="D63" s="15"/>
      <c r="E63" s="15"/>
      <c r="F63" s="15"/>
      <c r="G63" s="92"/>
      <c r="H63" s="92"/>
      <c r="I63" s="92"/>
      <c r="J63" s="92"/>
      <c r="K63" s="92"/>
      <c r="L63" s="92"/>
      <c r="M63" s="93"/>
      <c r="O63" s="84"/>
      <c r="P63" s="84"/>
      <c r="R63" s="84"/>
    </row>
    <row r="64" spans="1:18" x14ac:dyDescent="0.2">
      <c r="A64" s="16" t="s">
        <v>54</v>
      </c>
      <c r="B64" s="14"/>
      <c r="C64" s="15"/>
      <c r="D64" s="15"/>
      <c r="E64" s="15"/>
      <c r="F64" s="15"/>
      <c r="G64" s="15"/>
      <c r="H64" s="15"/>
      <c r="I64" s="15"/>
      <c r="J64" s="15"/>
      <c r="K64" s="15"/>
      <c r="L64" s="15"/>
      <c r="O64" s="84"/>
      <c r="P64" s="84"/>
      <c r="R64" s="84"/>
    </row>
    <row r="65" spans="1:18" x14ac:dyDescent="0.2">
      <c r="B65" s="2" t="s">
        <v>1</v>
      </c>
      <c r="C65" s="2" t="s">
        <v>2</v>
      </c>
      <c r="D65" s="2" t="s">
        <v>3</v>
      </c>
      <c r="E65" s="2" t="s">
        <v>4</v>
      </c>
      <c r="F65" s="2" t="s">
        <v>5</v>
      </c>
      <c r="G65" s="2" t="s">
        <v>113</v>
      </c>
      <c r="H65" s="2" t="s">
        <v>7</v>
      </c>
      <c r="I65" s="2" t="s">
        <v>114</v>
      </c>
      <c r="J65" s="2" t="s">
        <v>9</v>
      </c>
      <c r="K65" s="2" t="s">
        <v>10</v>
      </c>
      <c r="L65" s="2" t="s">
        <v>11</v>
      </c>
      <c r="M65" s="2" t="s">
        <v>12</v>
      </c>
      <c r="O65" s="84"/>
      <c r="P65" s="84"/>
      <c r="R65" s="84"/>
    </row>
    <row r="66" spans="1:18" x14ac:dyDescent="0.2">
      <c r="A66" s="6" t="str">
        <f>'Course Units'!A52</f>
        <v>ELEC 498 Comp. Eng. Project</v>
      </c>
      <c r="B66" s="68">
        <v>0</v>
      </c>
      <c r="C66" s="7">
        <f>$B66*'Course Units'!B52</f>
        <v>0</v>
      </c>
      <c r="D66" s="38">
        <f>$B66*'Course Units'!C52</f>
        <v>0</v>
      </c>
      <c r="E66" s="38">
        <f>$B66*'Course Units'!D52</f>
        <v>0</v>
      </c>
      <c r="F66" s="38">
        <f>$B66*'Course Units'!F52</f>
        <v>0</v>
      </c>
      <c r="G66" s="38">
        <f>$B66*'Course Units'!G52</f>
        <v>0</v>
      </c>
      <c r="H66" s="38">
        <f>$B66*'Course Units'!H52</f>
        <v>0</v>
      </c>
      <c r="I66" s="38">
        <f>$B66*'Course Units'!I52</f>
        <v>0</v>
      </c>
      <c r="J66" s="38">
        <f>$B66*'Course Units'!J52</f>
        <v>0</v>
      </c>
      <c r="K66" s="38">
        <f>$B66*'Course Units'!K52</f>
        <v>0</v>
      </c>
      <c r="L66" s="38">
        <f>$B66*'Course Units'!L52</f>
        <v>0</v>
      </c>
      <c r="M66" s="38">
        <f>$B66*'Course Units'!M52</f>
        <v>0</v>
      </c>
      <c r="O66" s="84"/>
      <c r="P66" s="84"/>
      <c r="R66" s="84"/>
    </row>
    <row r="67" spans="1:18" s="84" customFormat="1" ht="13.5" thickBot="1" x14ac:dyDescent="0.25">
      <c r="A67" s="109" t="str">
        <f>'Course Units'!A53</f>
        <v>COMM 405 New Business Development</v>
      </c>
      <c r="B67" s="68">
        <v>0</v>
      </c>
      <c r="C67" s="19">
        <f>$B67*'Course Units'!B53</f>
        <v>0</v>
      </c>
      <c r="D67" s="96">
        <f>$B67*'Course Units'!C53</f>
        <v>0</v>
      </c>
      <c r="E67" s="96">
        <f>$B67*'Course Units'!D53</f>
        <v>0</v>
      </c>
      <c r="F67" s="96">
        <f>$B67*'Course Units'!F53</f>
        <v>0</v>
      </c>
      <c r="G67" s="96">
        <f>$B67*'Course Units'!G53</f>
        <v>0</v>
      </c>
      <c r="H67" s="96">
        <f>$B67*'Course Units'!H53</f>
        <v>0</v>
      </c>
      <c r="I67" s="96">
        <f>$B67*'Course Units'!I53</f>
        <v>0</v>
      </c>
      <c r="J67" s="96">
        <f>$B67*'Course Units'!J53</f>
        <v>0</v>
      </c>
      <c r="K67" s="96">
        <f>$B67*'Course Units'!K53</f>
        <v>0</v>
      </c>
      <c r="L67" s="96">
        <f>$B67*'Course Units'!L53</f>
        <v>0</v>
      </c>
      <c r="M67" s="96">
        <f>$B67*'Course Units'!M53</f>
        <v>0</v>
      </c>
      <c r="Q67" s="81"/>
    </row>
    <row r="68" spans="1:18" ht="13.5" thickTop="1" x14ac:dyDescent="0.2">
      <c r="A68" s="20" t="s">
        <v>55</v>
      </c>
      <c r="B68" s="9"/>
      <c r="C68" s="10">
        <f>+SUM(C66:C67)</f>
        <v>0</v>
      </c>
      <c r="D68" s="10">
        <f t="shared" ref="D68:M68" si="1">+SUM(D66:D67)</f>
        <v>0</v>
      </c>
      <c r="E68" s="10">
        <f t="shared" si="1"/>
        <v>0</v>
      </c>
      <c r="F68" s="10">
        <f t="shared" si="1"/>
        <v>0</v>
      </c>
      <c r="G68" s="10">
        <f t="shared" si="1"/>
        <v>0</v>
      </c>
      <c r="H68" s="10">
        <f t="shared" si="1"/>
        <v>0</v>
      </c>
      <c r="I68" s="10">
        <f t="shared" si="1"/>
        <v>0</v>
      </c>
      <c r="J68" s="10">
        <f t="shared" si="1"/>
        <v>0</v>
      </c>
      <c r="K68" s="10">
        <f t="shared" si="1"/>
        <v>0</v>
      </c>
      <c r="L68" s="10">
        <f t="shared" si="1"/>
        <v>0</v>
      </c>
      <c r="M68" s="10">
        <f t="shared" si="1"/>
        <v>0</v>
      </c>
      <c r="O68" s="84"/>
      <c r="P68" s="84"/>
      <c r="R68" s="84"/>
    </row>
    <row r="69" spans="1:18" x14ac:dyDescent="0.2">
      <c r="A69" s="13"/>
      <c r="B69" s="14"/>
      <c r="C69" s="15" t="s">
        <v>109</v>
      </c>
      <c r="D69" s="15" t="s">
        <v>109</v>
      </c>
      <c r="E69" s="15" t="s">
        <v>109</v>
      </c>
      <c r="F69" s="15" t="s">
        <v>109</v>
      </c>
      <c r="G69" s="15" t="s">
        <v>109</v>
      </c>
      <c r="H69" s="88" t="s">
        <v>109</v>
      </c>
      <c r="I69" s="88" t="s">
        <v>109</v>
      </c>
      <c r="J69" s="88" t="s">
        <v>109</v>
      </c>
      <c r="K69" s="88" t="s">
        <v>109</v>
      </c>
      <c r="L69" s="88" t="s">
        <v>109</v>
      </c>
      <c r="M69" s="21" t="s">
        <v>109</v>
      </c>
      <c r="N69" s="1" t="s">
        <v>109</v>
      </c>
      <c r="O69" s="84"/>
      <c r="P69" s="84"/>
      <c r="R69" s="84"/>
    </row>
    <row r="70" spans="1:18" s="84" customFormat="1" x14ac:dyDescent="0.2">
      <c r="A70" s="13"/>
      <c r="B70" s="14"/>
      <c r="C70" s="15"/>
      <c r="D70" s="15"/>
      <c r="E70" s="15"/>
      <c r="F70" s="15"/>
      <c r="G70" s="15"/>
      <c r="H70" s="15"/>
      <c r="I70" s="15"/>
      <c r="J70" s="15"/>
      <c r="K70" s="15"/>
      <c r="L70" s="15"/>
      <c r="Q70" s="81"/>
    </row>
    <row r="71" spans="1:18" x14ac:dyDescent="0.2">
      <c r="A71" s="16" t="s">
        <v>72</v>
      </c>
      <c r="B71" s="17"/>
      <c r="C71" s="14"/>
      <c r="D71" s="67" t="s">
        <v>142</v>
      </c>
      <c r="E71" s="14"/>
      <c r="F71" s="14"/>
      <c r="G71" s="21"/>
      <c r="H71" s="14"/>
      <c r="I71" s="14"/>
      <c r="J71" s="14"/>
      <c r="K71" s="14"/>
      <c r="L71" s="14"/>
      <c r="M71" s="22"/>
      <c r="O71" s="84"/>
      <c r="P71" s="84"/>
      <c r="R71" s="84"/>
    </row>
    <row r="72" spans="1:18" x14ac:dyDescent="0.2">
      <c r="A72" s="23"/>
      <c r="B72" s="24" t="s">
        <v>1</v>
      </c>
      <c r="C72" s="2" t="s">
        <v>2</v>
      </c>
      <c r="D72" s="2" t="s">
        <v>3</v>
      </c>
      <c r="E72" s="2" t="s">
        <v>4</v>
      </c>
      <c r="F72" s="2" t="s">
        <v>5</v>
      </c>
      <c r="G72" s="2" t="s">
        <v>113</v>
      </c>
      <c r="H72" s="2" t="s">
        <v>7</v>
      </c>
      <c r="I72" s="2" t="s">
        <v>114</v>
      </c>
      <c r="J72" s="2" t="s">
        <v>9</v>
      </c>
      <c r="K72" s="2" t="s">
        <v>10</v>
      </c>
      <c r="L72" s="2" t="s">
        <v>11</v>
      </c>
      <c r="M72" s="2" t="s">
        <v>12</v>
      </c>
      <c r="O72" s="84"/>
      <c r="P72" s="84"/>
      <c r="R72" s="84"/>
    </row>
    <row r="73" spans="1:18" x14ac:dyDescent="0.2">
      <c r="A73" s="77" t="s">
        <v>53</v>
      </c>
      <c r="B73" s="68">
        <v>0</v>
      </c>
      <c r="C73" s="70">
        <f>$B73*3</f>
        <v>0</v>
      </c>
      <c r="D73" s="70">
        <f t="shared" ref="D73" si="2">$B73*$C73</f>
        <v>0</v>
      </c>
      <c r="E73" s="70">
        <v>0</v>
      </c>
      <c r="F73" s="70">
        <f>$C73*12</f>
        <v>0</v>
      </c>
      <c r="G73" s="27">
        <f>+SUM(H73:I73)</f>
        <v>0</v>
      </c>
      <c r="H73" s="26">
        <v>0</v>
      </c>
      <c r="I73" s="26">
        <v>0</v>
      </c>
      <c r="J73" s="85">
        <f>$F73</f>
        <v>0</v>
      </c>
      <c r="K73" s="26">
        <v>0</v>
      </c>
      <c r="L73" s="26">
        <v>0</v>
      </c>
      <c r="M73" s="7">
        <f>+SUM(K73:L73)</f>
        <v>0</v>
      </c>
      <c r="O73" s="84"/>
      <c r="P73" s="84"/>
      <c r="R73" s="84"/>
    </row>
    <row r="74" spans="1:18" x14ac:dyDescent="0.2">
      <c r="A74" s="8" t="s">
        <v>29</v>
      </c>
      <c r="B74" s="9"/>
      <c r="C74" s="11">
        <f>MIN(SUM(C73:C73),3)</f>
        <v>0</v>
      </c>
      <c r="D74" s="11">
        <f>MIN(SUM(D73:D73), 108)</f>
        <v>0</v>
      </c>
      <c r="E74" s="11">
        <v>0</v>
      </c>
      <c r="F74" s="11">
        <f>MIN(SUM(F73:F73),36)</f>
        <v>0</v>
      </c>
      <c r="G74" s="11">
        <f>MIN(SUM(G73:G73),108)</f>
        <v>0</v>
      </c>
      <c r="H74" s="11">
        <f>MIN(SUM(H73:H73),108)</f>
        <v>0</v>
      </c>
      <c r="I74" s="11">
        <f>MIN(SUM(I73:I73),108)</f>
        <v>0</v>
      </c>
      <c r="J74" s="11">
        <f>MIN(SUM(J73:J73),108)</f>
        <v>0</v>
      </c>
      <c r="K74" s="11">
        <f>MIN(SUM(K73:K73),108)</f>
        <v>0</v>
      </c>
      <c r="L74" s="11">
        <f>MIN(SUM(L73:L73),108)</f>
        <v>0</v>
      </c>
      <c r="M74" s="11">
        <f>MIN(SUM(M73:M73),108)</f>
        <v>0</v>
      </c>
      <c r="O74" s="84"/>
      <c r="P74" s="84"/>
      <c r="R74" s="84"/>
    </row>
    <row r="75" spans="1:18" x14ac:dyDescent="0.2">
      <c r="A75" s="44"/>
      <c r="B75" s="15"/>
      <c r="C75" s="45"/>
      <c r="D75" s="21"/>
      <c r="E75" s="21"/>
      <c r="F75" s="21"/>
      <c r="G75" s="21"/>
      <c r="H75" s="21"/>
      <c r="I75" s="21"/>
      <c r="J75" s="21"/>
      <c r="K75" s="21"/>
      <c r="L75" s="21"/>
      <c r="M75" s="22"/>
      <c r="O75" s="84"/>
      <c r="P75" s="84"/>
      <c r="R75" s="84"/>
    </row>
    <row r="76" spans="1:18" x14ac:dyDescent="0.2">
      <c r="A76" s="13"/>
      <c r="B76" s="14"/>
      <c r="C76" s="15"/>
      <c r="D76" s="15"/>
      <c r="E76" s="15"/>
      <c r="F76" s="15"/>
      <c r="G76" s="15"/>
      <c r="H76" s="15"/>
      <c r="I76" s="15"/>
      <c r="J76" s="15"/>
      <c r="K76" s="15"/>
      <c r="L76" s="15"/>
      <c r="O76" s="84"/>
      <c r="P76" s="84"/>
      <c r="R76" s="84"/>
    </row>
    <row r="77" spans="1:18" x14ac:dyDescent="0.2">
      <c r="A77" s="137" t="s">
        <v>146</v>
      </c>
      <c r="B77" s="138"/>
      <c r="C77" s="139"/>
      <c r="D77" s="139"/>
      <c r="E77" s="139"/>
      <c r="F77" s="139"/>
      <c r="G77" s="139"/>
      <c r="H77" s="139"/>
      <c r="I77" s="139"/>
      <c r="J77" s="139"/>
      <c r="K77" s="139"/>
      <c r="L77" s="139"/>
      <c r="M77" s="140"/>
      <c r="O77" s="84"/>
      <c r="P77" s="84"/>
      <c r="R77" s="84"/>
    </row>
    <row r="78" spans="1:18" ht="12.75" customHeight="1" x14ac:dyDescent="0.2">
      <c r="A78" s="134" t="s">
        <v>56</v>
      </c>
      <c r="B78" s="135"/>
      <c r="C78" s="135"/>
      <c r="D78" s="135"/>
      <c r="E78" s="135"/>
      <c r="F78" s="135"/>
      <c r="G78" s="135"/>
      <c r="H78" s="135"/>
      <c r="I78" s="135"/>
      <c r="J78" s="135"/>
      <c r="K78" s="135"/>
      <c r="L78" s="135"/>
      <c r="M78" s="136"/>
      <c r="N78" s="2"/>
      <c r="O78" s="84"/>
      <c r="P78" s="84"/>
      <c r="R78" s="84"/>
    </row>
    <row r="80" spans="1:18" x14ac:dyDescent="0.2">
      <c r="B80" s="83" t="s">
        <v>1</v>
      </c>
      <c r="C80" s="83" t="s">
        <v>2</v>
      </c>
      <c r="D80" s="83" t="s">
        <v>3</v>
      </c>
      <c r="E80" s="83" t="s">
        <v>4</v>
      </c>
      <c r="F80" s="83" t="s">
        <v>5</v>
      </c>
      <c r="G80" s="83" t="s">
        <v>113</v>
      </c>
      <c r="H80" s="83" t="s">
        <v>7</v>
      </c>
      <c r="I80" s="83" t="s">
        <v>114</v>
      </c>
      <c r="J80" s="83" t="s">
        <v>9</v>
      </c>
      <c r="K80" s="83" t="s">
        <v>10</v>
      </c>
      <c r="L80" s="83" t="s">
        <v>11</v>
      </c>
      <c r="M80" s="83" t="s">
        <v>12</v>
      </c>
    </row>
    <row r="81" spans="1:18" s="84" customFormat="1" ht="12.75" customHeight="1" x14ac:dyDescent="0.2">
      <c r="A81" s="6" t="str">
        <f>'Course Units'!A59</f>
        <v>ELEC 224 Continuous-Time Sig&amp;Sys</v>
      </c>
      <c r="B81" s="99">
        <v>0</v>
      </c>
      <c r="C81" s="7">
        <f>$B81*'Course Units'!B59</f>
        <v>0</v>
      </c>
      <c r="D81" s="7">
        <f>$B81*'Course Units'!C59</f>
        <v>0</v>
      </c>
      <c r="E81" s="7">
        <f>$B81*'Course Units'!D59</f>
        <v>0</v>
      </c>
      <c r="F81" s="7">
        <f>$B81*'Course Units'!F59</f>
        <v>0</v>
      </c>
      <c r="G81" s="7">
        <f>$B81*'Course Units'!G59</f>
        <v>0</v>
      </c>
      <c r="H81" s="7">
        <f>$B81*'Course Units'!H59</f>
        <v>0</v>
      </c>
      <c r="I81" s="7">
        <f>$B81*'Course Units'!I59</f>
        <v>0</v>
      </c>
      <c r="J81" s="7">
        <f>$B81*'Course Units'!J59</f>
        <v>0</v>
      </c>
      <c r="K81" s="7">
        <f>$B81*'Course Units'!K59</f>
        <v>0</v>
      </c>
      <c r="L81" s="7">
        <f>$B81*'Course Units'!L59</f>
        <v>0</v>
      </c>
      <c r="M81" s="7">
        <f>$B81*'Course Units'!M59</f>
        <v>0</v>
      </c>
      <c r="N81" s="84" t="str">
        <f>IF(B81,IF(O81,"OK","PRQ?"),"")</f>
        <v/>
      </c>
      <c r="Q81" s="81"/>
    </row>
    <row r="82" spans="1:18" x14ac:dyDescent="0.2">
      <c r="A82" s="6" t="str">
        <f>'Course Units'!A60</f>
        <v>ELEC 324 Discrete-Time Sig&amp;Sys</v>
      </c>
      <c r="B82" s="68">
        <v>0</v>
      </c>
      <c r="C82" s="7">
        <f>$B82*'Course Units'!B60</f>
        <v>0</v>
      </c>
      <c r="D82" s="7">
        <f>$B82*'Course Units'!C60</f>
        <v>0</v>
      </c>
      <c r="E82" s="7">
        <f>$B82*'Course Units'!D60</f>
        <v>0</v>
      </c>
      <c r="F82" s="7">
        <f>$B82*'Course Units'!F60</f>
        <v>0</v>
      </c>
      <c r="G82" s="7">
        <f>$B82*'Course Units'!G60</f>
        <v>0</v>
      </c>
      <c r="H82" s="7">
        <f>$B82*'Course Units'!H60</f>
        <v>0</v>
      </c>
      <c r="I82" s="7">
        <f>$B82*'Course Units'!I60</f>
        <v>0</v>
      </c>
      <c r="J82" s="7">
        <f>$B82*'Course Units'!J60</f>
        <v>0</v>
      </c>
      <c r="K82" s="7">
        <f>$B82*'Course Units'!K60</f>
        <v>0</v>
      </c>
      <c r="L82" s="7">
        <f>$B82*'Course Units'!L60</f>
        <v>0</v>
      </c>
      <c r="M82" s="7">
        <f>$B82*'Course Units'!M60</f>
        <v>0</v>
      </c>
      <c r="N82" s="1" t="str">
        <f>IF(B82,IF(O82,"OK","PRQ?"),"")</f>
        <v/>
      </c>
      <c r="O82" s="84"/>
      <c r="P82" s="84"/>
      <c r="R82" s="84"/>
    </row>
    <row r="83" spans="1:18" x14ac:dyDescent="0.2">
      <c r="A83" s="6" t="str">
        <f>'Course Units'!A61</f>
        <v>ELEC 344 Sensors and Actuators</v>
      </c>
      <c r="B83" s="68">
        <v>0</v>
      </c>
      <c r="C83" s="7">
        <f>$B83*'Course Units'!B61</f>
        <v>0</v>
      </c>
      <c r="D83" s="7">
        <f>$B83*'Course Units'!C61</f>
        <v>0</v>
      </c>
      <c r="E83" s="7">
        <f>$B83*'Course Units'!D61</f>
        <v>0</v>
      </c>
      <c r="F83" s="7">
        <f>$B83*'Course Units'!F61</f>
        <v>0</v>
      </c>
      <c r="G83" s="7">
        <f>$B83*'Course Units'!G61</f>
        <v>0</v>
      </c>
      <c r="H83" s="7">
        <f>$B83*'Course Units'!H61</f>
        <v>0</v>
      </c>
      <c r="I83" s="7">
        <f>$B83*'Course Units'!I61</f>
        <v>0</v>
      </c>
      <c r="J83" s="7">
        <f>$B83*'Course Units'!J61</f>
        <v>0</v>
      </c>
      <c r="K83" s="7">
        <f>$B83*'Course Units'!K61</f>
        <v>0</v>
      </c>
      <c r="L83" s="7">
        <f>$B83*'Course Units'!L61</f>
        <v>0</v>
      </c>
      <c r="M83" s="7">
        <f>$B83*'Course Units'!M61</f>
        <v>0</v>
      </c>
      <c r="N83" s="1" t="str">
        <f t="shared" ref="N83:N103" si="3">IF(B83,IF(O83,"OK","PRQ?"),"")</f>
        <v/>
      </c>
      <c r="O83" s="84"/>
      <c r="P83" s="84"/>
      <c r="R83" s="84"/>
    </row>
    <row r="84" spans="1:18" x14ac:dyDescent="0.2">
      <c r="A84" s="6" t="str">
        <f>'Course Units'!A62</f>
        <v>ELEC 353 Electronics II</v>
      </c>
      <c r="B84" s="68">
        <v>0</v>
      </c>
      <c r="C84" s="7">
        <f>$B84*'Course Units'!B62</f>
        <v>0</v>
      </c>
      <c r="D84" s="7">
        <f>$B84*'Course Units'!C62</f>
        <v>0</v>
      </c>
      <c r="E84" s="7">
        <f>$B84*'Course Units'!D62</f>
        <v>0</v>
      </c>
      <c r="F84" s="7">
        <f>$B84*'Course Units'!F62</f>
        <v>0</v>
      </c>
      <c r="G84" s="7">
        <f>$B84*'Course Units'!G62</f>
        <v>0</v>
      </c>
      <c r="H84" s="7">
        <f>$B84*'Course Units'!H62</f>
        <v>0</v>
      </c>
      <c r="I84" s="7">
        <f>$B84*'Course Units'!I62</f>
        <v>0</v>
      </c>
      <c r="J84" s="7">
        <f>$B84*'Course Units'!J62</f>
        <v>0</v>
      </c>
      <c r="K84" s="7">
        <f>$B84*'Course Units'!K62</f>
        <v>0</v>
      </c>
      <c r="L84" s="7">
        <f>$B84*'Course Units'!L62</f>
        <v>0</v>
      </c>
      <c r="M84" s="7">
        <f>$B84*'Course Units'!M62</f>
        <v>0</v>
      </c>
      <c r="N84" s="1" t="str">
        <f t="shared" si="3"/>
        <v/>
      </c>
      <c r="O84" s="84"/>
      <c r="P84" s="84"/>
      <c r="R84" s="84"/>
    </row>
    <row r="85" spans="1:18" x14ac:dyDescent="0.2">
      <c r="A85" s="6" t="str">
        <f>'Course Units'!A63</f>
        <v>ELEC 372 Numerical Methods &amp; Optim</v>
      </c>
      <c r="B85" s="68">
        <v>0</v>
      </c>
      <c r="C85" s="7">
        <f>$B85*'Course Units'!B63</f>
        <v>0</v>
      </c>
      <c r="D85" s="7">
        <f>$B85*'Course Units'!C63</f>
        <v>0</v>
      </c>
      <c r="E85" s="7">
        <f>$B85*'Course Units'!D63</f>
        <v>0</v>
      </c>
      <c r="F85" s="7">
        <f>$B85*'Course Units'!F63</f>
        <v>0</v>
      </c>
      <c r="G85" s="7">
        <f>$B85*'Course Units'!G63</f>
        <v>0</v>
      </c>
      <c r="H85" s="7">
        <f>$B85*'Course Units'!H63</f>
        <v>0</v>
      </c>
      <c r="I85" s="7">
        <f>$B85*'Course Units'!I63</f>
        <v>0</v>
      </c>
      <c r="J85" s="7">
        <f>$B85*'Course Units'!J63</f>
        <v>0</v>
      </c>
      <c r="K85" s="7">
        <f>$B85*'Course Units'!K63</f>
        <v>0</v>
      </c>
      <c r="L85" s="7">
        <f>$B85*'Course Units'!L63</f>
        <v>0</v>
      </c>
      <c r="M85" s="7">
        <f>$B85*'Course Units'!M63</f>
        <v>0</v>
      </c>
      <c r="N85" s="1" t="str">
        <f t="shared" si="3"/>
        <v/>
      </c>
      <c r="O85" s="84"/>
      <c r="P85" s="84"/>
      <c r="R85" s="84"/>
    </row>
    <row r="86" spans="1:18" x14ac:dyDescent="0.2">
      <c r="A86" s="6" t="str">
        <f>'Course Units'!A64</f>
        <v>ELEC 408 Biomedical Signal &amp; Image</v>
      </c>
      <c r="B86" s="68">
        <v>0</v>
      </c>
      <c r="C86" s="7">
        <f>$B86*'Course Units'!B64</f>
        <v>0</v>
      </c>
      <c r="D86" s="7">
        <f>$B86*'Course Units'!C64</f>
        <v>0</v>
      </c>
      <c r="E86" s="7">
        <f>$B86*'Course Units'!D64</f>
        <v>0</v>
      </c>
      <c r="F86" s="7">
        <f>$B86*'Course Units'!F64</f>
        <v>0</v>
      </c>
      <c r="G86" s="7">
        <f>$B86*'Course Units'!G64</f>
        <v>0</v>
      </c>
      <c r="H86" s="7">
        <f>$B86*'Course Units'!H64</f>
        <v>0</v>
      </c>
      <c r="I86" s="7">
        <f>$B86*'Course Units'!I64</f>
        <v>0</v>
      </c>
      <c r="J86" s="7">
        <f>$B86*'Course Units'!J64</f>
        <v>0</v>
      </c>
      <c r="K86" s="7">
        <f>$B86*'Course Units'!K64</f>
        <v>0</v>
      </c>
      <c r="L86" s="7">
        <f>$B86*'Course Units'!L64</f>
        <v>0</v>
      </c>
      <c r="M86" s="7">
        <f>$B86*'Course Units'!M64</f>
        <v>0</v>
      </c>
      <c r="N86" s="1" t="str">
        <f t="shared" si="3"/>
        <v/>
      </c>
      <c r="O86" s="84"/>
      <c r="P86" s="84"/>
      <c r="R86" s="84"/>
    </row>
    <row r="87" spans="1:18" s="84" customFormat="1" x14ac:dyDescent="0.2">
      <c r="A87" s="6" t="str">
        <f>'Course Units'!A65</f>
        <v>ELEC 409 Bioinformatic Analytics</v>
      </c>
      <c r="B87" s="68">
        <v>0</v>
      </c>
      <c r="C87" s="7">
        <f>$B87*'Course Units'!B65</f>
        <v>0</v>
      </c>
      <c r="D87" s="7">
        <f>$B87*'Course Units'!C65</f>
        <v>0</v>
      </c>
      <c r="E87" s="7">
        <f>$B87*'Course Units'!D65</f>
        <v>0</v>
      </c>
      <c r="F87" s="7">
        <f>$B87*'Course Units'!F65</f>
        <v>0</v>
      </c>
      <c r="G87" s="7">
        <f>$B87*'Course Units'!G65</f>
        <v>0</v>
      </c>
      <c r="H87" s="7">
        <f>$B87*'Course Units'!H65</f>
        <v>0</v>
      </c>
      <c r="I87" s="7">
        <f>$B87*'Course Units'!I65</f>
        <v>0</v>
      </c>
      <c r="J87" s="7">
        <f>$B87*'Course Units'!J65</f>
        <v>0</v>
      </c>
      <c r="K87" s="7">
        <f>$B87*'Course Units'!K65</f>
        <v>0</v>
      </c>
      <c r="L87" s="7">
        <f>$B87*'Course Units'!L65</f>
        <v>0</v>
      </c>
      <c r="M87" s="7">
        <f>$B87*'Course Units'!M65</f>
        <v>0</v>
      </c>
      <c r="Q87" s="81"/>
    </row>
    <row r="88" spans="1:18" x14ac:dyDescent="0.2">
      <c r="A88" s="6" t="str">
        <f>'Course Units'!A66</f>
        <v>ELEC 421 DSP: Filters &amp; Sys Design</v>
      </c>
      <c r="B88" s="68">
        <v>0</v>
      </c>
      <c r="C88" s="7">
        <f>$B88*'Course Units'!B66</f>
        <v>0</v>
      </c>
      <c r="D88" s="7">
        <f>$B88*'Course Units'!C66</f>
        <v>0</v>
      </c>
      <c r="E88" s="7">
        <f>$B88*'Course Units'!D66</f>
        <v>0</v>
      </c>
      <c r="F88" s="7">
        <f>$B88*'Course Units'!F66</f>
        <v>0</v>
      </c>
      <c r="G88" s="7">
        <f>$B88*'Course Units'!G66</f>
        <v>0</v>
      </c>
      <c r="H88" s="7">
        <f>$B88*'Course Units'!H66</f>
        <v>0</v>
      </c>
      <c r="I88" s="7">
        <f>$B88*'Course Units'!I66</f>
        <v>0</v>
      </c>
      <c r="J88" s="7">
        <f>$B88*'Course Units'!J66</f>
        <v>0</v>
      </c>
      <c r="K88" s="7">
        <f>$B88*'Course Units'!K66</f>
        <v>0</v>
      </c>
      <c r="L88" s="7">
        <f>$B88*'Course Units'!L66</f>
        <v>0</v>
      </c>
      <c r="M88" s="7">
        <f>$B88*'Course Units'!M66</f>
        <v>0</v>
      </c>
      <c r="N88" s="1" t="str">
        <f t="shared" si="3"/>
        <v/>
      </c>
      <c r="O88" s="84"/>
      <c r="P88" s="84"/>
      <c r="R88" s="84"/>
    </row>
    <row r="89" spans="1:18" x14ac:dyDescent="0.2">
      <c r="A89" s="6" t="str">
        <f>'Course Units'!A67</f>
        <v>ELEC 422 DSP: Random Mod &amp; Appl</v>
      </c>
      <c r="B89" s="68">
        <v>0</v>
      </c>
      <c r="C89" s="7">
        <f>$B89*'Course Units'!B67</f>
        <v>0</v>
      </c>
      <c r="D89" s="7">
        <f>$B89*'Course Units'!C67</f>
        <v>0</v>
      </c>
      <c r="E89" s="7">
        <f>$B89*'Course Units'!D67</f>
        <v>0</v>
      </c>
      <c r="F89" s="7">
        <f>$B89*'Course Units'!F67</f>
        <v>0</v>
      </c>
      <c r="G89" s="7">
        <f>$B89*'Course Units'!G67</f>
        <v>0</v>
      </c>
      <c r="H89" s="7">
        <f>$B89*'Course Units'!H67</f>
        <v>0</v>
      </c>
      <c r="I89" s="7">
        <f>$B89*'Course Units'!I67</f>
        <v>0</v>
      </c>
      <c r="J89" s="7">
        <f>$B89*'Course Units'!J67</f>
        <v>0</v>
      </c>
      <c r="K89" s="7">
        <f>$B89*'Course Units'!K67</f>
        <v>0</v>
      </c>
      <c r="L89" s="7">
        <f>$B89*'Course Units'!L67</f>
        <v>0</v>
      </c>
      <c r="M89" s="7">
        <f>$B89*'Course Units'!M67</f>
        <v>0</v>
      </c>
      <c r="N89" s="1" t="str">
        <f t="shared" si="3"/>
        <v/>
      </c>
      <c r="O89" s="84"/>
      <c r="P89" s="84"/>
      <c r="R89" s="84"/>
    </row>
    <row r="90" spans="1:18" s="84" customFormat="1" x14ac:dyDescent="0.2">
      <c r="A90" s="6" t="str">
        <f>'Course Units'!A68</f>
        <v>ELEC 425 Machine Learning &amp; Deep Learning</v>
      </c>
      <c r="B90" s="68">
        <v>0</v>
      </c>
      <c r="C90" s="7">
        <f>$B90*'Course Units'!B68</f>
        <v>0</v>
      </c>
      <c r="D90" s="7">
        <f>$B90*'Course Units'!C68</f>
        <v>0</v>
      </c>
      <c r="E90" s="7">
        <f>$B90*'Course Units'!D68</f>
        <v>0</v>
      </c>
      <c r="F90" s="7">
        <f>$B90*'Course Units'!F68</f>
        <v>0</v>
      </c>
      <c r="G90" s="7">
        <f>$B90*'Course Units'!G68</f>
        <v>0</v>
      </c>
      <c r="H90" s="7">
        <f>$B90*'Course Units'!H68</f>
        <v>0</v>
      </c>
      <c r="I90" s="7">
        <f>$B90*'Course Units'!I68</f>
        <v>0</v>
      </c>
      <c r="J90" s="7">
        <f>$B90*'Course Units'!J68</f>
        <v>0</v>
      </c>
      <c r="K90" s="7">
        <f>$B90*'Course Units'!K68</f>
        <v>0</v>
      </c>
      <c r="L90" s="7">
        <f>$B90*'Course Units'!L68</f>
        <v>0</v>
      </c>
      <c r="M90" s="7">
        <f>$B90*'Course Units'!M68</f>
        <v>0</v>
      </c>
      <c r="Q90" s="81"/>
    </row>
    <row r="91" spans="1:18" s="84" customFormat="1" x14ac:dyDescent="0.2">
      <c r="A91" s="6" t="str">
        <f>'Course Units'!A69</f>
        <v>ELEC 431 Power Electronics</v>
      </c>
      <c r="B91" s="68">
        <v>0</v>
      </c>
      <c r="C91" s="7">
        <f>$B91*'Course Units'!B69</f>
        <v>0</v>
      </c>
      <c r="D91" s="7">
        <f>$B91*'Course Units'!C69</f>
        <v>0</v>
      </c>
      <c r="E91" s="7">
        <f>$B91*'Course Units'!D69</f>
        <v>0</v>
      </c>
      <c r="F91" s="7">
        <f>$B91*'Course Units'!F69</f>
        <v>0</v>
      </c>
      <c r="G91" s="7">
        <f>$B91*'Course Units'!G69</f>
        <v>0</v>
      </c>
      <c r="H91" s="7">
        <f>$B91*'Course Units'!H69</f>
        <v>0</v>
      </c>
      <c r="I91" s="7">
        <f>$B91*'Course Units'!I69</f>
        <v>0</v>
      </c>
      <c r="J91" s="7">
        <f>$B91*'Course Units'!J69</f>
        <v>0</v>
      </c>
      <c r="K91" s="7">
        <f>$B91*'Course Units'!K69</f>
        <v>0</v>
      </c>
      <c r="L91" s="7">
        <f>$B91*'Course Units'!L69</f>
        <v>0</v>
      </c>
      <c r="M91" s="7">
        <f>$B91*'Course Units'!M69</f>
        <v>0</v>
      </c>
      <c r="Q91" s="81"/>
    </row>
    <row r="92" spans="1:18" x14ac:dyDescent="0.2">
      <c r="A92" s="6" t="str">
        <f>'Course Units'!A70</f>
        <v>ELEC 443 Control Systems I</v>
      </c>
      <c r="B92" s="68">
        <v>0</v>
      </c>
      <c r="C92" s="7">
        <f>$B92*'Course Units'!B70</f>
        <v>0</v>
      </c>
      <c r="D92" s="7">
        <f>$B92*'Course Units'!C70</f>
        <v>0</v>
      </c>
      <c r="E92" s="7">
        <f>$B92*'Course Units'!D70</f>
        <v>0</v>
      </c>
      <c r="F92" s="7">
        <f>$B92*'Course Units'!F70</f>
        <v>0</v>
      </c>
      <c r="G92" s="7">
        <f>$B92*'Course Units'!G70</f>
        <v>0</v>
      </c>
      <c r="H92" s="7">
        <f>$B92*'Course Units'!H70</f>
        <v>0</v>
      </c>
      <c r="I92" s="7">
        <f>$B92*'Course Units'!I70</f>
        <v>0</v>
      </c>
      <c r="J92" s="7">
        <f>$B92*'Course Units'!J70</f>
        <v>0</v>
      </c>
      <c r="K92" s="7">
        <f>$B92*'Course Units'!K70</f>
        <v>0</v>
      </c>
      <c r="L92" s="7">
        <f>$B92*'Course Units'!L70</f>
        <v>0</v>
      </c>
      <c r="M92" s="7">
        <f>$B92*'Course Units'!M70</f>
        <v>0</v>
      </c>
      <c r="N92" s="1" t="str">
        <f t="shared" si="3"/>
        <v/>
      </c>
      <c r="O92" s="84"/>
      <c r="P92" s="84"/>
      <c r="R92" s="84"/>
    </row>
    <row r="93" spans="1:18" x14ac:dyDescent="0.2">
      <c r="A93" s="6" t="str">
        <f>'Course Units'!A71</f>
        <v>ELEC 444 Modelling &amp; Comp Control</v>
      </c>
      <c r="B93" s="68">
        <v>0</v>
      </c>
      <c r="C93" s="7">
        <f>$B93*'Course Units'!B71</f>
        <v>0</v>
      </c>
      <c r="D93" s="7">
        <f>$B93*'Course Units'!C71</f>
        <v>0</v>
      </c>
      <c r="E93" s="7">
        <f>$B93*'Course Units'!D71</f>
        <v>0</v>
      </c>
      <c r="F93" s="7">
        <f>$B93*'Course Units'!F71</f>
        <v>0</v>
      </c>
      <c r="G93" s="7">
        <f>$B93*'Course Units'!G71</f>
        <v>0</v>
      </c>
      <c r="H93" s="7">
        <f>$B93*'Course Units'!H71</f>
        <v>0</v>
      </c>
      <c r="I93" s="7">
        <f>$B93*'Course Units'!I71</f>
        <v>0</v>
      </c>
      <c r="J93" s="7">
        <f>$B93*'Course Units'!J71</f>
        <v>0</v>
      </c>
      <c r="K93" s="7">
        <f>$B93*'Course Units'!K71</f>
        <v>0</v>
      </c>
      <c r="L93" s="7">
        <f>$B93*'Course Units'!L71</f>
        <v>0</v>
      </c>
      <c r="M93" s="7">
        <f>$B93*'Course Units'!M71</f>
        <v>0</v>
      </c>
      <c r="N93" s="1" t="str">
        <f t="shared" si="3"/>
        <v/>
      </c>
      <c r="O93" s="84"/>
      <c r="P93" s="84"/>
      <c r="R93" s="84"/>
    </row>
    <row r="94" spans="1:18" x14ac:dyDescent="0.2">
      <c r="A94" s="6" t="str">
        <f>'Course Units'!A72</f>
        <v>ELEC 448 Introduction to Robotics</v>
      </c>
      <c r="B94" s="68">
        <v>0</v>
      </c>
      <c r="C94" s="7">
        <f>$B94*'Course Units'!B72</f>
        <v>0</v>
      </c>
      <c r="D94" s="7">
        <f>$B94*'Course Units'!C72</f>
        <v>0</v>
      </c>
      <c r="E94" s="7">
        <f>$B94*'Course Units'!D72</f>
        <v>0</v>
      </c>
      <c r="F94" s="7">
        <f>$B94*'Course Units'!F72</f>
        <v>0</v>
      </c>
      <c r="G94" s="7">
        <f>$B94*'Course Units'!G72</f>
        <v>0</v>
      </c>
      <c r="H94" s="7">
        <f>$B94*'Course Units'!H72</f>
        <v>0</v>
      </c>
      <c r="I94" s="7">
        <f>$B94*'Course Units'!I72</f>
        <v>0</v>
      </c>
      <c r="J94" s="7">
        <f>$B94*'Course Units'!J72</f>
        <v>0</v>
      </c>
      <c r="K94" s="7">
        <f>$B94*'Course Units'!K72</f>
        <v>0</v>
      </c>
      <c r="L94" s="7">
        <f>$B94*'Course Units'!L72</f>
        <v>0</v>
      </c>
      <c r="M94" s="7">
        <f>$B94*'Course Units'!M72</f>
        <v>0</v>
      </c>
      <c r="N94" s="1" t="str">
        <f t="shared" si="3"/>
        <v/>
      </c>
      <c r="O94" s="84"/>
      <c r="P94" s="84"/>
      <c r="R94" s="84"/>
    </row>
    <row r="95" spans="1:18" x14ac:dyDescent="0.2">
      <c r="A95" s="6" t="str">
        <f>'Course Units'!A73</f>
        <v xml:space="preserve">          Or MECH 456 Intro to Robotics</v>
      </c>
      <c r="B95" s="68">
        <v>0</v>
      </c>
      <c r="C95" s="7">
        <f>$B95*'Course Units'!B73</f>
        <v>0</v>
      </c>
      <c r="D95" s="7">
        <f>$B95*'Course Units'!C73</f>
        <v>0</v>
      </c>
      <c r="E95" s="7">
        <f>$B95*'Course Units'!D73</f>
        <v>0</v>
      </c>
      <c r="F95" s="7">
        <f>$B95*'Course Units'!F73</f>
        <v>0</v>
      </c>
      <c r="G95" s="7">
        <f>$B95*'Course Units'!G73</f>
        <v>0</v>
      </c>
      <c r="H95" s="7">
        <f>$B95*'Course Units'!H73</f>
        <v>0</v>
      </c>
      <c r="I95" s="7">
        <f>$B95*'Course Units'!I73</f>
        <v>0</v>
      </c>
      <c r="J95" s="7">
        <f>$B95*'Course Units'!J73</f>
        <v>0</v>
      </c>
      <c r="K95" s="7">
        <f>$B95*'Course Units'!K73</f>
        <v>0</v>
      </c>
      <c r="L95" s="7">
        <f>$B95*'Course Units'!L73</f>
        <v>0</v>
      </c>
      <c r="M95" s="7">
        <f>$B95*'Course Units'!M73</f>
        <v>0</v>
      </c>
      <c r="N95" s="1" t="str">
        <f t="shared" si="3"/>
        <v/>
      </c>
      <c r="O95" s="84"/>
      <c r="P95" s="84"/>
      <c r="R95" s="84"/>
    </row>
    <row r="96" spans="1:18" x14ac:dyDescent="0.2">
      <c r="A96" s="6" t="str">
        <f>'Course Units'!A74</f>
        <v>ELEC 451 Integ. Circuit Engineering</v>
      </c>
      <c r="B96" s="68">
        <v>0</v>
      </c>
      <c r="C96" s="7">
        <f>$B96*'Course Units'!B74</f>
        <v>0</v>
      </c>
      <c r="D96" s="7">
        <f>$B96*'Course Units'!C74</f>
        <v>0</v>
      </c>
      <c r="E96" s="7">
        <f>$B96*'Course Units'!D74</f>
        <v>0</v>
      </c>
      <c r="F96" s="7">
        <f>$B96*'Course Units'!F74</f>
        <v>0</v>
      </c>
      <c r="G96" s="7">
        <f>$B96*'Course Units'!G74</f>
        <v>0</v>
      </c>
      <c r="H96" s="7">
        <f>$B96*'Course Units'!H74</f>
        <v>0</v>
      </c>
      <c r="I96" s="7">
        <f>$B96*'Course Units'!I74</f>
        <v>0</v>
      </c>
      <c r="J96" s="7">
        <f>$B96*'Course Units'!J74</f>
        <v>0</v>
      </c>
      <c r="K96" s="7">
        <f>$B96*'Course Units'!K74</f>
        <v>0</v>
      </c>
      <c r="L96" s="7">
        <f>$B96*'Course Units'!L74</f>
        <v>0</v>
      </c>
      <c r="M96" s="7">
        <f>$B96*'Course Units'!M74</f>
        <v>0</v>
      </c>
      <c r="N96" s="1" t="str">
        <f t="shared" si="3"/>
        <v/>
      </c>
      <c r="O96" s="84"/>
      <c r="P96" s="84"/>
      <c r="R96" s="84"/>
    </row>
    <row r="97" spans="1:18" x14ac:dyDescent="0.2">
      <c r="A97" s="6" t="str">
        <f>'Course Units'!A77</f>
        <v>ELEC 461 Digital Communications</v>
      </c>
      <c r="B97" s="68">
        <v>0</v>
      </c>
      <c r="C97" s="7">
        <f>$B97*'Course Units'!B77</f>
        <v>0</v>
      </c>
      <c r="D97" s="7">
        <f>$B97*'Course Units'!C77</f>
        <v>0</v>
      </c>
      <c r="E97" s="7">
        <f>$B97*'Course Units'!D77</f>
        <v>0</v>
      </c>
      <c r="F97" s="7">
        <f>$B97*'Course Units'!F77</f>
        <v>0</v>
      </c>
      <c r="G97" s="7">
        <f>$B97*'Course Units'!G77</f>
        <v>0</v>
      </c>
      <c r="H97" s="7">
        <f>$B97*'Course Units'!H77</f>
        <v>0</v>
      </c>
      <c r="I97" s="7">
        <f>$B97*'Course Units'!I77</f>
        <v>0</v>
      </c>
      <c r="J97" s="7">
        <f>$B97*'Course Units'!J77</f>
        <v>0</v>
      </c>
      <c r="K97" s="7">
        <f>$B97*'Course Units'!K77</f>
        <v>0</v>
      </c>
      <c r="L97" s="7">
        <f>$B97*'Course Units'!L77</f>
        <v>0</v>
      </c>
      <c r="M97" s="7">
        <f>$B97*'Course Units'!M77</f>
        <v>0</v>
      </c>
      <c r="N97" s="1" t="str">
        <f t="shared" si="3"/>
        <v/>
      </c>
      <c r="O97" s="84"/>
      <c r="P97" s="84"/>
      <c r="R97" s="84"/>
    </row>
    <row r="98" spans="1:18" x14ac:dyDescent="0.2">
      <c r="A98" s="6" t="str">
        <f>'Course Units'!A78</f>
        <v>ELEC 464 Wireless Communications</v>
      </c>
      <c r="B98" s="68">
        <v>0</v>
      </c>
      <c r="C98" s="7">
        <f>$B98*'Course Units'!B78</f>
        <v>0</v>
      </c>
      <c r="D98" s="7">
        <f>$B98*'Course Units'!C78</f>
        <v>0</v>
      </c>
      <c r="E98" s="7">
        <f>$B98*'Course Units'!D78</f>
        <v>0</v>
      </c>
      <c r="F98" s="7">
        <f>$B98*'Course Units'!F78</f>
        <v>0</v>
      </c>
      <c r="G98" s="7">
        <f>$B98*'Course Units'!G78</f>
        <v>0</v>
      </c>
      <c r="H98" s="7">
        <f>$B98*'Course Units'!H78</f>
        <v>0</v>
      </c>
      <c r="I98" s="7">
        <f>$B98*'Course Units'!I78</f>
        <v>0</v>
      </c>
      <c r="J98" s="7">
        <f>$B98*'Course Units'!J78</f>
        <v>0</v>
      </c>
      <c r="K98" s="7">
        <f>$B98*'Course Units'!K78</f>
        <v>0</v>
      </c>
      <c r="L98" s="7">
        <f>$B98*'Course Units'!L78</f>
        <v>0</v>
      </c>
      <c r="M98" s="7">
        <f>$B98*'Course Units'!M78</f>
        <v>0</v>
      </c>
      <c r="N98" s="1" t="str">
        <f t="shared" si="3"/>
        <v/>
      </c>
      <c r="O98" s="84"/>
      <c r="P98" s="84"/>
      <c r="R98" s="84"/>
    </row>
    <row r="99" spans="1:18" x14ac:dyDescent="0.2">
      <c r="A99" s="6" t="str">
        <f>'Course Units'!A79</f>
        <v>ELEC 470 Comp. Sys. Architecture</v>
      </c>
      <c r="B99" s="68">
        <v>0</v>
      </c>
      <c r="C99" s="7">
        <f>$B99*'Course Units'!B79</f>
        <v>0</v>
      </c>
      <c r="D99" s="7">
        <f>$B99*'Course Units'!C79</f>
        <v>0</v>
      </c>
      <c r="E99" s="7">
        <f>$B99*'Course Units'!D79</f>
        <v>0</v>
      </c>
      <c r="F99" s="7">
        <f>$B99*'Course Units'!F79</f>
        <v>0</v>
      </c>
      <c r="G99" s="7">
        <f>$B99*'Course Units'!G79</f>
        <v>0</v>
      </c>
      <c r="H99" s="7">
        <f>$B99*'Course Units'!H79</f>
        <v>0</v>
      </c>
      <c r="I99" s="7">
        <f>$B99*'Course Units'!I79</f>
        <v>0</v>
      </c>
      <c r="J99" s="7">
        <f>$B99*'Course Units'!J79</f>
        <v>0</v>
      </c>
      <c r="K99" s="7">
        <f>$B99*'Course Units'!K79</f>
        <v>0</v>
      </c>
      <c r="L99" s="7">
        <f>$B99*'Course Units'!L79</f>
        <v>0</v>
      </c>
      <c r="M99" s="7">
        <f>$B99*'Course Units'!M79</f>
        <v>0</v>
      </c>
      <c r="N99" s="1" t="str">
        <f t="shared" si="3"/>
        <v/>
      </c>
      <c r="O99" s="84"/>
      <c r="P99" s="84"/>
      <c r="R99" s="84"/>
    </row>
    <row r="100" spans="1:18" s="84" customFormat="1" x14ac:dyDescent="0.2">
      <c r="A100" s="6" t="str">
        <f>'Course Units'!A80</f>
        <v>ELEC 472 Artificial Inlelligence &amp; Interactive Systems</v>
      </c>
      <c r="B100" s="68">
        <v>0</v>
      </c>
      <c r="C100" s="7">
        <f>$B100*'Course Units'!B80</f>
        <v>0</v>
      </c>
      <c r="D100" s="7">
        <f>$B100*'Course Units'!C80</f>
        <v>0</v>
      </c>
      <c r="E100" s="7">
        <f>$B100*'Course Units'!D80</f>
        <v>0</v>
      </c>
      <c r="F100" s="7">
        <f>$B100*'Course Units'!F80</f>
        <v>0</v>
      </c>
      <c r="G100" s="7">
        <f>$B100*'Course Units'!G80</f>
        <v>0</v>
      </c>
      <c r="H100" s="7">
        <f>$B100*'Course Units'!H80</f>
        <v>0</v>
      </c>
      <c r="I100" s="7">
        <f>$B100*'Course Units'!I80</f>
        <v>0</v>
      </c>
      <c r="J100" s="7">
        <f>$B100*'Course Units'!J80</f>
        <v>0</v>
      </c>
      <c r="K100" s="7">
        <f>$B100*'Course Units'!K80</f>
        <v>0</v>
      </c>
      <c r="L100" s="7">
        <f>$B100*'Course Units'!L80</f>
        <v>0</v>
      </c>
      <c r="M100" s="7">
        <f>$B100*'Course Units'!M80</f>
        <v>0</v>
      </c>
      <c r="Q100" s="81"/>
    </row>
    <row r="101" spans="1:18" s="84" customFormat="1" x14ac:dyDescent="0.2">
      <c r="A101" s="6" t="str">
        <f>'Course Units'!A81</f>
        <v>ELEC 473 Crytography and Network Security</v>
      </c>
      <c r="B101" s="68">
        <v>0</v>
      </c>
      <c r="C101" s="7">
        <f>$B101*'Course Units'!B81</f>
        <v>0</v>
      </c>
      <c r="D101" s="7">
        <f>$B101*'Course Units'!C81</f>
        <v>0</v>
      </c>
      <c r="E101" s="7">
        <f>$B101*'Course Units'!D81</f>
        <v>0</v>
      </c>
      <c r="F101" s="7">
        <f>$B101*'Course Units'!F81</f>
        <v>0</v>
      </c>
      <c r="G101" s="7">
        <f>$B101*'Course Units'!G81</f>
        <v>0</v>
      </c>
      <c r="H101" s="7">
        <f>$B101*'Course Units'!H81</f>
        <v>0</v>
      </c>
      <c r="I101" s="7">
        <f>$B101*'Course Units'!I81</f>
        <v>0</v>
      </c>
      <c r="J101" s="7">
        <f>$B101*'Course Units'!J81</f>
        <v>0</v>
      </c>
      <c r="K101" s="7">
        <f>$B101*'Course Units'!K81</f>
        <v>0</v>
      </c>
      <c r="L101" s="7">
        <f>$B101*'Course Units'!L81</f>
        <v>0</v>
      </c>
      <c r="M101" s="7">
        <f>$B101*'Course Units'!M81</f>
        <v>0</v>
      </c>
      <c r="Q101" s="81"/>
    </row>
    <row r="102" spans="1:18" x14ac:dyDescent="0.2">
      <c r="A102" s="6" t="str">
        <f>'Course Units'!A82</f>
        <v>ELEC 474 Machine Vision</v>
      </c>
      <c r="B102" s="68">
        <v>0</v>
      </c>
      <c r="C102" s="7">
        <f>$B102*'Course Units'!B82</f>
        <v>0</v>
      </c>
      <c r="D102" s="7">
        <f>$B102*'Course Units'!C82</f>
        <v>0</v>
      </c>
      <c r="E102" s="7">
        <f>$B102*'Course Units'!D82</f>
        <v>0</v>
      </c>
      <c r="F102" s="7">
        <f>$B102*'Course Units'!F82</f>
        <v>0</v>
      </c>
      <c r="G102" s="7">
        <f>$B102*'Course Units'!G82</f>
        <v>0</v>
      </c>
      <c r="H102" s="7">
        <f>$B102*'Course Units'!H82</f>
        <v>0</v>
      </c>
      <c r="I102" s="7">
        <f>$B102*'Course Units'!I82</f>
        <v>0</v>
      </c>
      <c r="J102" s="7">
        <f>$B102*'Course Units'!J82</f>
        <v>0</v>
      </c>
      <c r="K102" s="7">
        <f>$B102*'Course Units'!K82</f>
        <v>0</v>
      </c>
      <c r="L102" s="7">
        <f>$B102*'Course Units'!L82</f>
        <v>0</v>
      </c>
      <c r="M102" s="7">
        <f>$B102*'Course Units'!M82</f>
        <v>0</v>
      </c>
      <c r="N102" s="1" t="str">
        <f t="shared" si="3"/>
        <v/>
      </c>
      <c r="O102" s="84"/>
      <c r="P102" s="84"/>
      <c r="R102" s="84"/>
    </row>
    <row r="103" spans="1:18" x14ac:dyDescent="0.2">
      <c r="A103" s="6" t="str">
        <f>'Course Units'!A83</f>
        <v>ELEC 497 Research Project</v>
      </c>
      <c r="B103" s="68">
        <v>0</v>
      </c>
      <c r="C103" s="7">
        <f>$B103*'Course Units'!B83</f>
        <v>0</v>
      </c>
      <c r="D103" s="7">
        <f>$B103*'Course Units'!C83</f>
        <v>0</v>
      </c>
      <c r="E103" s="7">
        <f>$B103*'Course Units'!D83</f>
        <v>0</v>
      </c>
      <c r="F103" s="7">
        <f>$B103*'Course Units'!F83</f>
        <v>0</v>
      </c>
      <c r="G103" s="7">
        <f>$B103*'Course Units'!G83</f>
        <v>0</v>
      </c>
      <c r="H103" s="7">
        <f>$B103*'Course Units'!H83</f>
        <v>0</v>
      </c>
      <c r="I103" s="7">
        <f>$B103*'Course Units'!I83</f>
        <v>0</v>
      </c>
      <c r="J103" s="7">
        <f>$B103*'Course Units'!J83</f>
        <v>0</v>
      </c>
      <c r="K103" s="7">
        <f>$B103*'Course Units'!K83</f>
        <v>0</v>
      </c>
      <c r="L103" s="7">
        <f>$B103*'Course Units'!L83</f>
        <v>0</v>
      </c>
      <c r="M103" s="7">
        <f>$B103*'Course Units'!M83</f>
        <v>0</v>
      </c>
      <c r="N103" s="1" t="str">
        <f t="shared" si="3"/>
        <v/>
      </c>
      <c r="O103" s="84"/>
      <c r="P103" s="84"/>
      <c r="R103" s="84"/>
    </row>
    <row r="104" spans="1:18" s="84" customFormat="1" x14ac:dyDescent="0.2">
      <c r="A104" s="6" t="str">
        <f>'Course Units'!A84</f>
        <v>SOFT 423 Software Requirements</v>
      </c>
      <c r="B104" s="68">
        <v>0</v>
      </c>
      <c r="C104" s="7">
        <f>$B104*'Course Units'!B84</f>
        <v>0</v>
      </c>
      <c r="D104" s="7">
        <f>$B104*'Course Units'!C84</f>
        <v>0</v>
      </c>
      <c r="E104" s="7">
        <f>$B104*'Course Units'!D84</f>
        <v>0</v>
      </c>
      <c r="F104" s="7">
        <f>$B104*'Course Units'!F84</f>
        <v>0</v>
      </c>
      <c r="G104" s="7">
        <f>$B104*'Course Units'!G84</f>
        <v>0</v>
      </c>
      <c r="H104" s="7">
        <f>$B104*'Course Units'!H84</f>
        <v>0</v>
      </c>
      <c r="I104" s="7">
        <f>$B104*'Course Units'!I84</f>
        <v>0</v>
      </c>
      <c r="J104" s="7">
        <f>$B104*'Course Units'!J84</f>
        <v>0</v>
      </c>
      <c r="K104" s="7">
        <f>$B104*'Course Units'!K84</f>
        <v>0</v>
      </c>
      <c r="L104" s="7">
        <f>$B104*'Course Units'!L84</f>
        <v>0</v>
      </c>
      <c r="M104" s="7">
        <f>$B104*'Course Units'!M84</f>
        <v>0</v>
      </c>
      <c r="Q104" s="81"/>
    </row>
    <row r="105" spans="1:18" x14ac:dyDescent="0.2">
      <c r="A105" s="6" t="str">
        <f>'Course Units'!A85</f>
        <v>SOFT 437 Performance Analysis</v>
      </c>
      <c r="B105" s="68">
        <v>0</v>
      </c>
      <c r="C105" s="7">
        <f>$B105*'Course Units'!B85</f>
        <v>0</v>
      </c>
      <c r="D105" s="7">
        <f>$B105*'Course Units'!C85</f>
        <v>0</v>
      </c>
      <c r="E105" s="7">
        <f>$B105*'Course Units'!D85</f>
        <v>0</v>
      </c>
      <c r="F105" s="7">
        <f>$B105*'Course Units'!F85</f>
        <v>0</v>
      </c>
      <c r="G105" s="7">
        <f>$B105*'Course Units'!G85</f>
        <v>0</v>
      </c>
      <c r="H105" s="7">
        <f>$B105*'Course Units'!H85</f>
        <v>0</v>
      </c>
      <c r="I105" s="7">
        <f>$B105*'Course Units'!I85</f>
        <v>0</v>
      </c>
      <c r="J105" s="7">
        <f>$B105*'Course Units'!J85</f>
        <v>0</v>
      </c>
      <c r="K105" s="7">
        <f>$B105*'Course Units'!K85</f>
        <v>0</v>
      </c>
      <c r="L105" s="7">
        <f>$B105*'Course Units'!L85</f>
        <v>0</v>
      </c>
      <c r="M105" s="7">
        <f>$B105*'Course Units'!M85</f>
        <v>0</v>
      </c>
      <c r="N105" s="1" t="str">
        <f>IF(B105,IF(O105,"OK","PRQ?"),"")</f>
        <v/>
      </c>
      <c r="O105" s="84"/>
      <c r="P105" s="84"/>
      <c r="R105" s="84"/>
    </row>
    <row r="106" spans="1:18" ht="12.75" customHeight="1" x14ac:dyDescent="0.2">
      <c r="A106" s="111"/>
      <c r="B106" s="111"/>
      <c r="C106" s="111"/>
      <c r="D106" s="111"/>
      <c r="E106" s="111"/>
      <c r="F106" s="111"/>
      <c r="G106" s="111"/>
      <c r="H106" s="111"/>
      <c r="I106" s="111"/>
      <c r="J106" s="111"/>
      <c r="K106" s="111"/>
      <c r="L106" s="111"/>
      <c r="M106" s="111"/>
      <c r="O106" s="84"/>
      <c r="P106" s="84"/>
      <c r="R106" s="84"/>
    </row>
    <row r="107" spans="1:18" s="84" customFormat="1" ht="12.75" customHeight="1" x14ac:dyDescent="0.2">
      <c r="A107" s="141" t="s">
        <v>147</v>
      </c>
      <c r="B107" s="142"/>
      <c r="C107" s="142"/>
      <c r="D107" s="142"/>
      <c r="E107" s="142"/>
      <c r="F107" s="142"/>
      <c r="G107" s="142"/>
      <c r="H107" s="142"/>
      <c r="I107" s="142"/>
      <c r="J107" s="142"/>
      <c r="K107" s="142"/>
      <c r="L107" s="142"/>
      <c r="M107" s="143"/>
      <c r="Q107" s="81"/>
    </row>
    <row r="108" spans="1:18" ht="12.75" customHeight="1" x14ac:dyDescent="0.2">
      <c r="A108" s="117" t="s">
        <v>64</v>
      </c>
      <c r="B108" s="118"/>
      <c r="C108" s="118"/>
      <c r="D108" s="118"/>
      <c r="E108" s="118"/>
      <c r="F108" s="118"/>
      <c r="G108" s="118"/>
      <c r="H108" s="118"/>
      <c r="I108" s="118"/>
      <c r="J108" s="118"/>
      <c r="K108" s="118"/>
      <c r="L108" s="118"/>
      <c r="M108" s="119"/>
      <c r="O108" s="84"/>
      <c r="P108" s="84"/>
      <c r="R108" s="84"/>
    </row>
    <row r="109" spans="1:18" x14ac:dyDescent="0.2">
      <c r="A109" s="73"/>
      <c r="B109" s="74" t="s">
        <v>1</v>
      </c>
      <c r="C109" s="75" t="s">
        <v>2</v>
      </c>
      <c r="D109" s="75" t="s">
        <v>3</v>
      </c>
      <c r="E109" s="75" t="s">
        <v>4</v>
      </c>
      <c r="F109" s="75" t="s">
        <v>5</v>
      </c>
      <c r="G109" s="75" t="s">
        <v>113</v>
      </c>
      <c r="H109" s="75" t="s">
        <v>7</v>
      </c>
      <c r="I109" s="75" t="s">
        <v>114</v>
      </c>
      <c r="J109" s="75" t="s">
        <v>9</v>
      </c>
      <c r="K109" s="75" t="s">
        <v>10</v>
      </c>
      <c r="L109" s="75" t="s">
        <v>11</v>
      </c>
      <c r="M109" s="76" t="s">
        <v>12</v>
      </c>
      <c r="O109" s="84"/>
      <c r="P109" s="84"/>
      <c r="R109" s="84"/>
    </row>
    <row r="110" spans="1:18" s="89" customFormat="1" ht="12.75" customHeight="1" x14ac:dyDescent="0.2">
      <c r="A110" s="6" t="str">
        <f>'Course Units'!A87</f>
        <v xml:space="preserve">APSC 303 Professional Internship, Winter </v>
      </c>
      <c r="B110" s="72">
        <v>0</v>
      </c>
      <c r="C110" s="28">
        <f>$B110*'Course Units'!B87</f>
        <v>0</v>
      </c>
      <c r="D110" s="28">
        <f>$B110*'Course Units'!C87</f>
        <v>0</v>
      </c>
      <c r="E110" s="28">
        <f>$B110*'Course Units'!D87</f>
        <v>0</v>
      </c>
      <c r="F110" s="28">
        <f>$B110*'Course Units'!F87</f>
        <v>0</v>
      </c>
      <c r="G110" s="28">
        <f>$B110*'Course Units'!G87</f>
        <v>0</v>
      </c>
      <c r="H110" s="28">
        <f>$B110*'Course Units'!H87</f>
        <v>0</v>
      </c>
      <c r="I110" s="28">
        <f>$B110*'Course Units'!I87</f>
        <v>0</v>
      </c>
      <c r="J110" s="28">
        <f>$B110*'Course Units'!J87</f>
        <v>0</v>
      </c>
      <c r="K110" s="28">
        <f>$B110*'Course Units'!K87</f>
        <v>0</v>
      </c>
      <c r="L110" s="28">
        <f>$B110*'Course Units'!L87</f>
        <v>0</v>
      </c>
      <c r="M110" s="28">
        <f>$B110*'Course Units'!M87</f>
        <v>0</v>
      </c>
      <c r="N110" s="84" t="str">
        <f t="shared" ref="N110:N116" si="4">IF(B110,IF(O110,"OK","PRQ?"),"")</f>
        <v/>
      </c>
      <c r="O110" s="84"/>
      <c r="P110" s="84"/>
      <c r="Q110" s="81"/>
      <c r="R110" s="84"/>
    </row>
    <row r="111" spans="1:18" s="91" customFormat="1" ht="12.75" customHeight="1" x14ac:dyDescent="0.2">
      <c r="A111" s="6" t="str">
        <f>'Course Units'!A88</f>
        <v>APSC 400 Tech., Eng'g &amp; Mgt (TEAM)</v>
      </c>
      <c r="B111" s="90">
        <v>0</v>
      </c>
      <c r="C111" s="28">
        <f>$B111*'Course Units'!B88</f>
        <v>0</v>
      </c>
      <c r="D111" s="28">
        <f>$B111*'Course Units'!C88</f>
        <v>0</v>
      </c>
      <c r="E111" s="28">
        <f>$B111*'Course Units'!D88</f>
        <v>0</v>
      </c>
      <c r="F111" s="28">
        <f>$B111*'Course Units'!F88</f>
        <v>0</v>
      </c>
      <c r="G111" s="28">
        <f>$B111*'Course Units'!G88</f>
        <v>0</v>
      </c>
      <c r="H111" s="28">
        <f>$B111*'Course Units'!H88</f>
        <v>0</v>
      </c>
      <c r="I111" s="28">
        <f>$B111*'Course Units'!I88</f>
        <v>0</v>
      </c>
      <c r="J111" s="28">
        <f>$B111*'Course Units'!J88</f>
        <v>0</v>
      </c>
      <c r="K111" s="28">
        <f>$B111*'Course Units'!K88</f>
        <v>0</v>
      </c>
      <c r="L111" s="28">
        <f>$B111*'Course Units'!L88</f>
        <v>0</v>
      </c>
      <c r="M111" s="28">
        <f>$B111*'Course Units'!M88</f>
        <v>0</v>
      </c>
      <c r="N111" s="84" t="str">
        <f t="shared" si="4"/>
        <v/>
      </c>
      <c r="O111" s="84"/>
      <c r="P111" s="84"/>
      <c r="Q111" s="81"/>
      <c r="R111" s="84"/>
    </row>
    <row r="112" spans="1:18" x14ac:dyDescent="0.2">
      <c r="A112" s="6" t="str">
        <f>'Course Units'!A89</f>
        <v>APSC 401 Interdisciplinary Projects</v>
      </c>
      <c r="B112" s="72">
        <v>0</v>
      </c>
      <c r="C112" s="28">
        <f>$B112*'Course Units'!B89</f>
        <v>0</v>
      </c>
      <c r="D112" s="28">
        <f>$B112*'Course Units'!C89</f>
        <v>0</v>
      </c>
      <c r="E112" s="28">
        <f>$B112*'Course Units'!D89</f>
        <v>0</v>
      </c>
      <c r="F112" s="28">
        <f>$B112*'Course Units'!F89</f>
        <v>0</v>
      </c>
      <c r="G112" s="28">
        <f>$B112*'Course Units'!G89</f>
        <v>0</v>
      </c>
      <c r="H112" s="28">
        <f>$B112*'Course Units'!H89</f>
        <v>0</v>
      </c>
      <c r="I112" s="28">
        <f>$B112*'Course Units'!I89</f>
        <v>0</v>
      </c>
      <c r="J112" s="28">
        <f>$B112*'Course Units'!J89</f>
        <v>0</v>
      </c>
      <c r="K112" s="28">
        <f>$B112*'Course Units'!K89</f>
        <v>0</v>
      </c>
      <c r="L112" s="28">
        <f>$B112*'Course Units'!L89</f>
        <v>0</v>
      </c>
      <c r="M112" s="28">
        <f>$B112*'Course Units'!M89</f>
        <v>0</v>
      </c>
      <c r="N112" s="84" t="str">
        <f t="shared" si="4"/>
        <v/>
      </c>
      <c r="O112" s="84"/>
      <c r="P112" s="84"/>
      <c r="R112" s="84"/>
    </row>
    <row r="113" spans="1:18" s="84" customFormat="1" x14ac:dyDescent="0.2">
      <c r="A113" s="6" t="str">
        <f>'Course Units'!A90</f>
        <v>CMPE 204 Logic for Computing Science</v>
      </c>
      <c r="B113" s="90">
        <v>0</v>
      </c>
      <c r="C113" s="28">
        <f>$B113*'Course Units'!B90</f>
        <v>0</v>
      </c>
      <c r="D113" s="28">
        <f>$B113*'Course Units'!C90</f>
        <v>0</v>
      </c>
      <c r="E113" s="28">
        <f>$B113*'Course Units'!D90</f>
        <v>0</v>
      </c>
      <c r="F113" s="28">
        <f>$B113*'Course Units'!F90</f>
        <v>0</v>
      </c>
      <c r="G113" s="28">
        <f>$B113*'Course Units'!G90</f>
        <v>0</v>
      </c>
      <c r="H113" s="28">
        <f>$B113*'Course Units'!H90</f>
        <v>0</v>
      </c>
      <c r="I113" s="28">
        <f>$B113*'Course Units'!I90</f>
        <v>0</v>
      </c>
      <c r="J113" s="28">
        <f>$B113*'Course Units'!J90</f>
        <v>0</v>
      </c>
      <c r="K113" s="28">
        <f>$B113*'Course Units'!K90</f>
        <v>0</v>
      </c>
      <c r="L113" s="28">
        <f>$B113*'Course Units'!L90</f>
        <v>0</v>
      </c>
      <c r="M113" s="28">
        <f>$B113*'Course Units'!M90</f>
        <v>0</v>
      </c>
      <c r="Q113" s="81"/>
    </row>
    <row r="114" spans="1:18" x14ac:dyDescent="0.2">
      <c r="A114" s="6" t="str">
        <f>'Course Units'!A91</f>
        <v>CMPE 251 Data Analytics</v>
      </c>
      <c r="B114" s="72">
        <v>0</v>
      </c>
      <c r="C114" s="28">
        <f>$B114*'Course Units'!B91</f>
        <v>0</v>
      </c>
      <c r="D114" s="28">
        <f>$B114*'Course Units'!C91</f>
        <v>0</v>
      </c>
      <c r="E114" s="28">
        <f>$B114*'Course Units'!D91</f>
        <v>0</v>
      </c>
      <c r="F114" s="28">
        <f>$B114*'Course Units'!F91</f>
        <v>0</v>
      </c>
      <c r="G114" s="28">
        <f>$B114*'Course Units'!G91</f>
        <v>0</v>
      </c>
      <c r="H114" s="28">
        <f>$B114*'Course Units'!H91</f>
        <v>0</v>
      </c>
      <c r="I114" s="28">
        <f>$B114*'Course Units'!I91</f>
        <v>0</v>
      </c>
      <c r="J114" s="28">
        <f>$B114*'Course Units'!J91</f>
        <v>0</v>
      </c>
      <c r="K114" s="28">
        <f>$B114*'Course Units'!K91</f>
        <v>0</v>
      </c>
      <c r="L114" s="28">
        <f>$B114*'Course Units'!L91</f>
        <v>0</v>
      </c>
      <c r="M114" s="28">
        <f>$B114*'Course Units'!M91</f>
        <v>0</v>
      </c>
      <c r="N114" s="84" t="str">
        <f t="shared" si="4"/>
        <v/>
      </c>
      <c r="O114" s="84"/>
      <c r="P114" s="84"/>
      <c r="R114" s="84"/>
    </row>
    <row r="115" spans="1:18" x14ac:dyDescent="0.2">
      <c r="A115" s="6" t="str">
        <f>'Course Units'!A92</f>
        <v>CMPE 322 Software Architecture</v>
      </c>
      <c r="B115" s="90">
        <v>0</v>
      </c>
      <c r="C115" s="28">
        <f>$B115*'Course Units'!B92</f>
        <v>0</v>
      </c>
      <c r="D115" s="28">
        <f>$B115*'Course Units'!C92</f>
        <v>0</v>
      </c>
      <c r="E115" s="28">
        <f>$B115*'Course Units'!D92</f>
        <v>0</v>
      </c>
      <c r="F115" s="28">
        <f>$B115*'Course Units'!F92</f>
        <v>0</v>
      </c>
      <c r="G115" s="28">
        <f>$B115*'Course Units'!G92</f>
        <v>0</v>
      </c>
      <c r="H115" s="28">
        <f>$B115*'Course Units'!H92</f>
        <v>0</v>
      </c>
      <c r="I115" s="28">
        <f>$B115*'Course Units'!I92</f>
        <v>0</v>
      </c>
      <c r="J115" s="28">
        <f>$B115*'Course Units'!J92</f>
        <v>0</v>
      </c>
      <c r="K115" s="28">
        <f>$B115*'Course Units'!K92</f>
        <v>0</v>
      </c>
      <c r="L115" s="28">
        <f>$B115*'Course Units'!L92</f>
        <v>0</v>
      </c>
      <c r="M115" s="28">
        <f>$B115*'Course Units'!M92</f>
        <v>0</v>
      </c>
      <c r="N115" s="84" t="str">
        <f t="shared" si="4"/>
        <v/>
      </c>
      <c r="O115" s="84"/>
      <c r="P115" s="84"/>
      <c r="R115" s="84"/>
    </row>
    <row r="116" spans="1:18" x14ac:dyDescent="0.2">
      <c r="A116" s="6" t="str">
        <f>'Course Units'!A93</f>
        <v>CMPE 325 Human Computer Interaction</v>
      </c>
      <c r="B116" s="72">
        <v>0</v>
      </c>
      <c r="C116" s="28">
        <f>$B116*'Course Units'!B93</f>
        <v>0</v>
      </c>
      <c r="D116" s="28">
        <f>$B116*'Course Units'!C93</f>
        <v>0</v>
      </c>
      <c r="E116" s="28">
        <f>$B116*'Course Units'!D93</f>
        <v>0</v>
      </c>
      <c r="F116" s="28">
        <f>$B116*'Course Units'!F93</f>
        <v>0</v>
      </c>
      <c r="G116" s="28">
        <f>$B116*'Course Units'!G93</f>
        <v>0</v>
      </c>
      <c r="H116" s="28">
        <f>$B116*'Course Units'!H93</f>
        <v>0</v>
      </c>
      <c r="I116" s="28">
        <f>$B116*'Course Units'!I93</f>
        <v>0</v>
      </c>
      <c r="J116" s="28">
        <f>$B116*'Course Units'!J93</f>
        <v>0</v>
      </c>
      <c r="K116" s="28">
        <f>$B116*'Course Units'!K93</f>
        <v>0</v>
      </c>
      <c r="L116" s="28">
        <f>$B116*'Course Units'!L93</f>
        <v>0</v>
      </c>
      <c r="M116" s="28">
        <f>$B116*'Course Units'!M93</f>
        <v>0</v>
      </c>
      <c r="N116" s="84" t="str">
        <f t="shared" si="4"/>
        <v/>
      </c>
      <c r="O116" s="84"/>
      <c r="P116" s="84"/>
      <c r="R116" s="84"/>
    </row>
    <row r="117" spans="1:18" x14ac:dyDescent="0.2">
      <c r="A117" s="6" t="str">
        <f>'Course Units'!A94</f>
        <v>CMPE 327 Software Quality Assurance</v>
      </c>
      <c r="B117" s="90">
        <v>0</v>
      </c>
      <c r="C117" s="28">
        <f>$B117*'Course Units'!B94</f>
        <v>0</v>
      </c>
      <c r="D117" s="28">
        <f>$B117*'Course Units'!C94</f>
        <v>0</v>
      </c>
      <c r="E117" s="28">
        <f>$B117*'Course Units'!D94</f>
        <v>0</v>
      </c>
      <c r="F117" s="28">
        <f>$B117*'Course Units'!F94</f>
        <v>0</v>
      </c>
      <c r="G117" s="28">
        <f>$B117*'Course Units'!G94</f>
        <v>0</v>
      </c>
      <c r="H117" s="28">
        <f>$B117*'Course Units'!H94</f>
        <v>0</v>
      </c>
      <c r="I117" s="28">
        <f>$B117*'Course Units'!I94</f>
        <v>0</v>
      </c>
      <c r="J117" s="28">
        <f>$B117*'Course Units'!J94</f>
        <v>0</v>
      </c>
      <c r="K117" s="28">
        <f>$B117*'Course Units'!K94</f>
        <v>0</v>
      </c>
      <c r="L117" s="28">
        <f>$B117*'Course Units'!L94</f>
        <v>0</v>
      </c>
      <c r="M117" s="28">
        <f>$B117*'Course Units'!M94</f>
        <v>0</v>
      </c>
      <c r="N117" s="1" t="str">
        <f t="shared" ref="N117:N126" si="5">IF(B117,IF(O117,"OK","PRQ?"),"")</f>
        <v/>
      </c>
      <c r="O117" s="84"/>
      <c r="P117" s="84"/>
      <c r="R117" s="84"/>
    </row>
    <row r="118" spans="1:18" s="84" customFormat="1" x14ac:dyDescent="0.2">
      <c r="A118" s="6" t="str">
        <f>'Course Units'!A95</f>
        <v>CMPE 332 Database Systems</v>
      </c>
      <c r="B118" s="72">
        <v>0</v>
      </c>
      <c r="C118" s="28">
        <f>$B118*'Course Units'!B95</f>
        <v>0</v>
      </c>
      <c r="D118" s="28">
        <f>$B118*'Course Units'!C95</f>
        <v>0</v>
      </c>
      <c r="E118" s="28">
        <f>$B118*'Course Units'!D95</f>
        <v>0</v>
      </c>
      <c r="F118" s="28">
        <f>$B118*'Course Units'!F95</f>
        <v>0</v>
      </c>
      <c r="G118" s="28">
        <f>$B118*'Course Units'!G95</f>
        <v>0</v>
      </c>
      <c r="H118" s="28">
        <f>$B118*'Course Units'!H95</f>
        <v>0</v>
      </c>
      <c r="I118" s="28">
        <f>$B118*'Course Units'!I95</f>
        <v>0</v>
      </c>
      <c r="J118" s="28">
        <f>$B118*'Course Units'!J95</f>
        <v>0</v>
      </c>
      <c r="K118" s="28">
        <f>$B118*'Course Units'!K95</f>
        <v>0</v>
      </c>
      <c r="L118" s="28">
        <f>$B118*'Course Units'!L95</f>
        <v>0</v>
      </c>
      <c r="M118" s="28">
        <f>$B118*'Course Units'!M95</f>
        <v>0</v>
      </c>
      <c r="Q118" s="81"/>
    </row>
    <row r="119" spans="1:18" x14ac:dyDescent="0.2">
      <c r="A119" s="6" t="str">
        <f>'Course Units'!A96</f>
        <v>CMPE 351 Advanced Data Analytics</v>
      </c>
      <c r="B119" s="90">
        <v>0</v>
      </c>
      <c r="C119" s="28">
        <f>$B119*'Course Units'!B96</f>
        <v>0</v>
      </c>
      <c r="D119" s="28">
        <f>$B119*'Course Units'!C96</f>
        <v>0</v>
      </c>
      <c r="E119" s="28">
        <f>$B119*'Course Units'!D96</f>
        <v>0</v>
      </c>
      <c r="F119" s="28">
        <f>$B119*'Course Units'!F96</f>
        <v>0</v>
      </c>
      <c r="G119" s="28">
        <f>$B119*'Course Units'!G96</f>
        <v>0</v>
      </c>
      <c r="H119" s="28">
        <f>$B119*'Course Units'!H96</f>
        <v>0</v>
      </c>
      <c r="I119" s="28">
        <f>$B119*'Course Units'!I96</f>
        <v>0</v>
      </c>
      <c r="J119" s="28">
        <f>$B119*'Course Units'!J96</f>
        <v>0</v>
      </c>
      <c r="K119" s="28">
        <f>$B119*'Course Units'!K96</f>
        <v>0</v>
      </c>
      <c r="L119" s="28">
        <f>$B119*'Course Units'!L96</f>
        <v>0</v>
      </c>
      <c r="M119" s="28">
        <f>$B119*'Course Units'!M96</f>
        <v>0</v>
      </c>
      <c r="N119" s="84" t="str">
        <f t="shared" si="5"/>
        <v/>
      </c>
      <c r="O119" s="84"/>
      <c r="P119" s="84"/>
      <c r="R119" s="84"/>
    </row>
    <row r="120" spans="1:18" s="84" customFormat="1" x14ac:dyDescent="0.2">
      <c r="A120" s="6" t="str">
        <f>'Course Units'!A97</f>
        <v>CMPE 422 Formal Methods in Soft. Eng.</v>
      </c>
      <c r="B120" s="90">
        <v>0</v>
      </c>
      <c r="C120" s="28">
        <f>$B120*'Course Units'!B97</f>
        <v>0</v>
      </c>
      <c r="D120" s="28">
        <f>$B120*'Course Units'!C97</f>
        <v>0</v>
      </c>
      <c r="E120" s="28">
        <f>$B120*'Course Units'!D97</f>
        <v>0</v>
      </c>
      <c r="F120" s="28">
        <f>$B120*'Course Units'!F97</f>
        <v>0</v>
      </c>
      <c r="G120" s="28">
        <f>$B120*'Course Units'!G97</f>
        <v>0</v>
      </c>
      <c r="H120" s="28">
        <f>$B120*'Course Units'!H97</f>
        <v>0</v>
      </c>
      <c r="I120" s="28">
        <f>$B120*'Course Units'!I97</f>
        <v>0</v>
      </c>
      <c r="J120" s="28">
        <f>$B120*'Course Units'!J97</f>
        <v>0</v>
      </c>
      <c r="K120" s="28">
        <f>$B120*'Course Units'!K97</f>
        <v>0</v>
      </c>
      <c r="L120" s="28">
        <f>$B120*'Course Units'!L97</f>
        <v>0</v>
      </c>
      <c r="M120" s="28">
        <f>$B120*'Course Units'!M97</f>
        <v>0</v>
      </c>
      <c r="N120" s="84" t="str">
        <f t="shared" si="5"/>
        <v/>
      </c>
      <c r="Q120" s="81"/>
    </row>
    <row r="121" spans="1:18" x14ac:dyDescent="0.2">
      <c r="A121" s="6" t="str">
        <f>'Course Units'!A98</f>
        <v>CMPE 425 Advanced User Interf. Design</v>
      </c>
      <c r="B121" s="72">
        <v>0</v>
      </c>
      <c r="C121" s="28">
        <f>$B121*'Course Units'!B98</f>
        <v>0</v>
      </c>
      <c r="D121" s="28">
        <f>$B121*'Course Units'!C98</f>
        <v>0</v>
      </c>
      <c r="E121" s="28">
        <f>$B121*'Course Units'!D98</f>
        <v>0</v>
      </c>
      <c r="F121" s="28">
        <f>$B121*'Course Units'!F98</f>
        <v>0</v>
      </c>
      <c r="G121" s="28">
        <f>$B121*'Course Units'!G98</f>
        <v>0</v>
      </c>
      <c r="H121" s="28">
        <f>$B121*'Course Units'!H98</f>
        <v>0</v>
      </c>
      <c r="I121" s="28">
        <f>$B121*'Course Units'!I98</f>
        <v>0</v>
      </c>
      <c r="J121" s="28">
        <f>$B121*'Course Units'!J98</f>
        <v>0</v>
      </c>
      <c r="K121" s="28">
        <f>$B121*'Course Units'!K98</f>
        <v>0</v>
      </c>
      <c r="L121" s="28">
        <f>$B121*'Course Units'!L98</f>
        <v>0</v>
      </c>
      <c r="M121" s="28">
        <f>$B121*'Course Units'!M98</f>
        <v>0</v>
      </c>
      <c r="N121" s="84" t="str">
        <f t="shared" si="5"/>
        <v/>
      </c>
      <c r="O121" s="84"/>
      <c r="P121" s="84"/>
      <c r="R121" s="84"/>
    </row>
    <row r="122" spans="1:18" x14ac:dyDescent="0.2">
      <c r="A122" s="6" t="str">
        <f>'Course Units'!A99</f>
        <v>CMPE 432 Advanced Database Systems</v>
      </c>
      <c r="B122" s="90">
        <v>0</v>
      </c>
      <c r="C122" s="28">
        <f>$B122*'Course Units'!B99</f>
        <v>0</v>
      </c>
      <c r="D122" s="28">
        <f>$B122*'Course Units'!C99</f>
        <v>0</v>
      </c>
      <c r="E122" s="28">
        <f>$B122*'Course Units'!D99</f>
        <v>0</v>
      </c>
      <c r="F122" s="28">
        <f>$B122*'Course Units'!F99</f>
        <v>0</v>
      </c>
      <c r="G122" s="28">
        <f>$B122*'Course Units'!G99</f>
        <v>0</v>
      </c>
      <c r="H122" s="28">
        <f>$B122*'Course Units'!H99</f>
        <v>0</v>
      </c>
      <c r="I122" s="28">
        <f>$B122*'Course Units'!I99</f>
        <v>0</v>
      </c>
      <c r="J122" s="28">
        <f>$B122*'Course Units'!J99</f>
        <v>0</v>
      </c>
      <c r="K122" s="28">
        <f>$B122*'Course Units'!K99</f>
        <v>0</v>
      </c>
      <c r="L122" s="28">
        <f>$B122*'Course Units'!L99</f>
        <v>0</v>
      </c>
      <c r="M122" s="28">
        <f>$B122*'Course Units'!M99</f>
        <v>0</v>
      </c>
      <c r="N122" s="84" t="str">
        <f t="shared" si="5"/>
        <v/>
      </c>
      <c r="O122" s="84"/>
      <c r="P122" s="84"/>
      <c r="R122" s="84"/>
    </row>
    <row r="123" spans="1:18" x14ac:dyDescent="0.2">
      <c r="A123" s="6" t="str">
        <f>'Course Units'!A100</f>
        <v>CMPE 434 Distributed Systems</v>
      </c>
      <c r="B123" s="72">
        <v>0</v>
      </c>
      <c r="C123" s="28">
        <f>$B123*'Course Units'!B100</f>
        <v>0</v>
      </c>
      <c r="D123" s="28">
        <f>$B123*'Course Units'!C100</f>
        <v>0</v>
      </c>
      <c r="E123" s="28">
        <f>$B123*'Course Units'!D100</f>
        <v>0</v>
      </c>
      <c r="F123" s="28">
        <f>$B123*'Course Units'!F100</f>
        <v>0</v>
      </c>
      <c r="G123" s="28">
        <f>$B123*'Course Units'!G100</f>
        <v>0</v>
      </c>
      <c r="H123" s="28">
        <f>$B123*'Course Units'!H100</f>
        <v>0</v>
      </c>
      <c r="I123" s="28">
        <f>$B123*'Course Units'!I100</f>
        <v>0</v>
      </c>
      <c r="J123" s="28">
        <f>$B123*'Course Units'!J100</f>
        <v>0</v>
      </c>
      <c r="K123" s="28">
        <f>$B123*'Course Units'!K100</f>
        <v>0</v>
      </c>
      <c r="L123" s="28">
        <f>$B123*'Course Units'!L100</f>
        <v>0</v>
      </c>
      <c r="M123" s="28">
        <f>$B123*'Course Units'!M100</f>
        <v>0</v>
      </c>
      <c r="N123" s="84" t="str">
        <f t="shared" si="5"/>
        <v/>
      </c>
      <c r="O123" s="84"/>
      <c r="P123" s="84"/>
      <c r="R123" s="84"/>
    </row>
    <row r="124" spans="1:18" x14ac:dyDescent="0.2">
      <c r="A124" s="6" t="str">
        <f>'Course Units'!A101</f>
        <v>CMPE 452 Neural &amp; Genetic Comp.</v>
      </c>
      <c r="B124" s="90">
        <v>0</v>
      </c>
      <c r="C124" s="28">
        <f>$B124*'Course Units'!B101</f>
        <v>0</v>
      </c>
      <c r="D124" s="28">
        <f>$B124*'Course Units'!C101</f>
        <v>0</v>
      </c>
      <c r="E124" s="28">
        <f>$B124*'Course Units'!D101</f>
        <v>0</v>
      </c>
      <c r="F124" s="28">
        <f>$B124*'Course Units'!F101</f>
        <v>0</v>
      </c>
      <c r="G124" s="28">
        <f>$B124*'Course Units'!G101</f>
        <v>0</v>
      </c>
      <c r="H124" s="28">
        <f>$B124*'Course Units'!H101</f>
        <v>0</v>
      </c>
      <c r="I124" s="28">
        <f>$B124*'Course Units'!I101</f>
        <v>0</v>
      </c>
      <c r="J124" s="28">
        <f>$B124*'Course Units'!J101</f>
        <v>0</v>
      </c>
      <c r="K124" s="28">
        <f>$B124*'Course Units'!K101</f>
        <v>0</v>
      </c>
      <c r="L124" s="28">
        <f>$B124*'Course Units'!L101</f>
        <v>0</v>
      </c>
      <c r="M124" s="28">
        <f>$B124*'Course Units'!M101</f>
        <v>0</v>
      </c>
      <c r="N124" s="84" t="str">
        <f t="shared" si="5"/>
        <v/>
      </c>
      <c r="O124" s="84"/>
      <c r="P124" s="84"/>
      <c r="R124" s="84"/>
    </row>
    <row r="125" spans="1:18" x14ac:dyDescent="0.2">
      <c r="A125" s="6" t="str">
        <f>'Course Units'!A102</f>
        <v>CMPE 454 Computer Graphics</v>
      </c>
      <c r="B125" s="90">
        <v>0</v>
      </c>
      <c r="C125" s="28">
        <f>$B125*'Course Units'!B102</f>
        <v>0</v>
      </c>
      <c r="D125" s="28">
        <f>$B125*'Course Units'!C102</f>
        <v>0</v>
      </c>
      <c r="E125" s="28">
        <f>$B125*'Course Units'!D102</f>
        <v>0</v>
      </c>
      <c r="F125" s="28">
        <f>$B125*'Course Units'!F102</f>
        <v>0</v>
      </c>
      <c r="G125" s="28">
        <f>$B125*'Course Units'!G102</f>
        <v>0</v>
      </c>
      <c r="H125" s="28">
        <f>$B125*'Course Units'!H102</f>
        <v>0</v>
      </c>
      <c r="I125" s="28">
        <f>$B125*'Course Units'!I102</f>
        <v>0</v>
      </c>
      <c r="J125" s="28">
        <f>$B125*'Course Units'!J102</f>
        <v>0</v>
      </c>
      <c r="K125" s="28">
        <f>$B125*'Course Units'!K102</f>
        <v>0</v>
      </c>
      <c r="L125" s="28">
        <f>$B125*'Course Units'!L102</f>
        <v>0</v>
      </c>
      <c r="M125" s="28">
        <f>$B125*'Course Units'!M102</f>
        <v>0</v>
      </c>
      <c r="N125" s="84" t="str">
        <f t="shared" si="5"/>
        <v/>
      </c>
      <c r="O125" s="84"/>
      <c r="P125" s="84"/>
      <c r="R125" s="84"/>
    </row>
    <row r="126" spans="1:18" x14ac:dyDescent="0.2">
      <c r="A126" s="6" t="str">
        <f>'Course Units'!A103</f>
        <v>CMPE 457 Image Proc. &amp; Comp. Vision</v>
      </c>
      <c r="B126" s="72">
        <v>0</v>
      </c>
      <c r="C126" s="28">
        <f>$B126*'Course Units'!B103</f>
        <v>0</v>
      </c>
      <c r="D126" s="28">
        <f>$B126*'Course Units'!C103</f>
        <v>0</v>
      </c>
      <c r="E126" s="28">
        <f>$B126*'Course Units'!D103</f>
        <v>0</v>
      </c>
      <c r="F126" s="28">
        <f>$B126*'Course Units'!F103</f>
        <v>0</v>
      </c>
      <c r="G126" s="28">
        <f>$B126*'Course Units'!G103</f>
        <v>0</v>
      </c>
      <c r="H126" s="28">
        <f>$B126*'Course Units'!H103</f>
        <v>0</v>
      </c>
      <c r="I126" s="28">
        <f>$B126*'Course Units'!I103</f>
        <v>0</v>
      </c>
      <c r="J126" s="28">
        <f>$B126*'Course Units'!J103</f>
        <v>0</v>
      </c>
      <c r="K126" s="28">
        <f>$B126*'Course Units'!K103</f>
        <v>0</v>
      </c>
      <c r="L126" s="28">
        <f>$B126*'Course Units'!L103</f>
        <v>0</v>
      </c>
      <c r="M126" s="28">
        <f>$B126*'Course Units'!M103</f>
        <v>0</v>
      </c>
      <c r="N126" s="84" t="str">
        <f t="shared" si="5"/>
        <v/>
      </c>
      <c r="O126" s="84"/>
      <c r="P126" s="84"/>
      <c r="R126" s="84"/>
    </row>
    <row r="127" spans="1:18" s="84" customFormat="1" x14ac:dyDescent="0.2">
      <c r="A127" s="6" t="str">
        <f>'Course Units'!A104</f>
        <v>CMPE 458 Prog. Language Processors</v>
      </c>
      <c r="B127" s="90">
        <v>0</v>
      </c>
      <c r="C127" s="28">
        <f>$B127*'Course Units'!B104</f>
        <v>0</v>
      </c>
      <c r="D127" s="28">
        <f>$B127*'Course Units'!C104</f>
        <v>0</v>
      </c>
      <c r="E127" s="28">
        <f>$B127*'Course Units'!D104</f>
        <v>0</v>
      </c>
      <c r="F127" s="28">
        <f>$B127*'Course Units'!F104</f>
        <v>0</v>
      </c>
      <c r="G127" s="28">
        <f>$B127*'Course Units'!G104</f>
        <v>0</v>
      </c>
      <c r="H127" s="28">
        <f>$B127*'Course Units'!H104</f>
        <v>0</v>
      </c>
      <c r="I127" s="28">
        <f>$B127*'Course Units'!I104</f>
        <v>0</v>
      </c>
      <c r="J127" s="28">
        <f>$B127*'Course Units'!J104</f>
        <v>0</v>
      </c>
      <c r="K127" s="28">
        <f>$B127*'Course Units'!K104</f>
        <v>0</v>
      </c>
      <c r="L127" s="28">
        <f>$B127*'Course Units'!L104</f>
        <v>0</v>
      </c>
      <c r="M127" s="28">
        <f>$B127*'Course Units'!M104</f>
        <v>0</v>
      </c>
      <c r="Q127" s="81"/>
    </row>
    <row r="128" spans="1:18" s="84" customFormat="1" x14ac:dyDescent="0.2">
      <c r="A128" s="6" t="str">
        <f>'Course Units'!A105</f>
        <v>ENPH 336 Solid State Devices</v>
      </c>
      <c r="B128" s="72">
        <v>0</v>
      </c>
      <c r="C128" s="28">
        <f>$B128*'Course Units'!B105</f>
        <v>0</v>
      </c>
      <c r="D128" s="28">
        <f>$B128*'Course Units'!C105</f>
        <v>0</v>
      </c>
      <c r="E128" s="28">
        <f>$B128*'Course Units'!D105</f>
        <v>0</v>
      </c>
      <c r="F128" s="28">
        <f>$B128*'Course Units'!F105</f>
        <v>0</v>
      </c>
      <c r="G128" s="28">
        <f>$B128*'Course Units'!G105</f>
        <v>0</v>
      </c>
      <c r="H128" s="28">
        <f>$B128*'Course Units'!H105</f>
        <v>0</v>
      </c>
      <c r="I128" s="28">
        <f>$B128*'Course Units'!I105</f>
        <v>0</v>
      </c>
      <c r="J128" s="28">
        <f>$B128*'Course Units'!J105</f>
        <v>0</v>
      </c>
      <c r="K128" s="28">
        <f>$B128*'Course Units'!K105</f>
        <v>0</v>
      </c>
      <c r="L128" s="28">
        <f>$B128*'Course Units'!L105</f>
        <v>0</v>
      </c>
      <c r="M128" s="28">
        <f>$B128*'Course Units'!M105</f>
        <v>0</v>
      </c>
      <c r="Q128" s="81"/>
    </row>
    <row r="129" spans="1:18" x14ac:dyDescent="0.2">
      <c r="A129" s="8" t="s">
        <v>38</v>
      </c>
      <c r="B129" s="9"/>
      <c r="C129" s="29">
        <f>SUM(C110:C128)+SUM(C81:C105)</f>
        <v>0</v>
      </c>
      <c r="D129" s="29">
        <f>SUM(D110:D128)+SUM(D81:D105)</f>
        <v>0</v>
      </c>
      <c r="E129" s="29">
        <f>SUM(E110:E128)+SUM(E81:E105)</f>
        <v>0</v>
      </c>
      <c r="F129" s="29">
        <f>SUM(F110:F128)+SUM(F81:F105)</f>
        <v>0</v>
      </c>
      <c r="G129" s="29">
        <f>SUM(G110:G128)+SUM(G81:G105)</f>
        <v>0</v>
      </c>
      <c r="H129" s="29">
        <f>SUM(H110:H128)+SUM(H81:H105)</f>
        <v>0</v>
      </c>
      <c r="I129" s="29">
        <f>SUM(I110:I128)+SUM(I81:I105)</f>
        <v>0</v>
      </c>
      <c r="J129" s="29">
        <f>SUM(J110:J128)+SUM(J81:J105)</f>
        <v>0</v>
      </c>
      <c r="K129" s="29">
        <f>SUM(K110:K128)+SUM(K81:K105)</f>
        <v>0</v>
      </c>
      <c r="L129" s="29">
        <f>SUM(L110:L128)+SUM(L81:L105)</f>
        <v>0</v>
      </c>
      <c r="M129" s="29">
        <f>SUM(M110:M128)+SUM(M81:M105)</f>
        <v>0</v>
      </c>
      <c r="O129" s="84"/>
      <c r="P129" s="84"/>
      <c r="R129" s="84"/>
    </row>
    <row r="130" spans="1:18" x14ac:dyDescent="0.2">
      <c r="A130" s="4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O130" s="84"/>
      <c r="P130" s="84"/>
      <c r="R130" s="84"/>
    </row>
    <row r="131" spans="1:18" s="84" customFormat="1" x14ac:dyDescent="0.2">
      <c r="A131" s="101"/>
      <c r="B131" s="14"/>
      <c r="C131" s="102"/>
      <c r="D131" s="102"/>
      <c r="E131" s="102"/>
      <c r="F131" s="102"/>
      <c r="G131" s="103"/>
      <c r="H131" s="102"/>
      <c r="I131" s="104"/>
      <c r="J131" s="102"/>
      <c r="K131" s="14"/>
      <c r="L131" s="14"/>
      <c r="M131" s="22"/>
      <c r="Q131" s="81"/>
    </row>
    <row r="132" spans="1:18" s="84" customFormat="1" x14ac:dyDescent="0.2">
      <c r="A132" s="111" t="s">
        <v>70</v>
      </c>
      <c r="B132" s="111"/>
      <c r="C132" s="111"/>
      <c r="D132" s="111"/>
      <c r="E132" s="111"/>
      <c r="F132" s="111"/>
      <c r="G132" s="111"/>
      <c r="H132" s="111"/>
      <c r="I132" s="111"/>
      <c r="J132" s="111"/>
      <c r="K132" s="111"/>
      <c r="L132" s="111"/>
      <c r="M132" s="112"/>
      <c r="Q132" s="81"/>
    </row>
    <row r="133" spans="1:18" s="84" customFormat="1" x14ac:dyDescent="0.2">
      <c r="A133" s="77" t="s">
        <v>53</v>
      </c>
      <c r="B133" s="68">
        <v>0</v>
      </c>
      <c r="C133" s="99">
        <v>3</v>
      </c>
      <c r="D133" s="99">
        <v>0</v>
      </c>
      <c r="E133" s="99">
        <v>0</v>
      </c>
      <c r="F133" s="99">
        <f>$B133*$C133*12</f>
        <v>0</v>
      </c>
      <c r="G133" s="71">
        <f>+SUM(H133:I133)</f>
        <v>0</v>
      </c>
      <c r="H133" s="99">
        <v>0</v>
      </c>
      <c r="I133" s="99">
        <v>0</v>
      </c>
      <c r="J133" s="99">
        <v>0</v>
      </c>
      <c r="K133" s="85">
        <v>0</v>
      </c>
      <c r="L133" s="85">
        <v>0</v>
      </c>
      <c r="M133" s="7">
        <f>+SUM(K133:L133)</f>
        <v>0</v>
      </c>
      <c r="Q133" s="81"/>
    </row>
    <row r="134" spans="1:18" s="84" customFormat="1" x14ac:dyDescent="0.2">
      <c r="A134" s="77" t="s">
        <v>53</v>
      </c>
      <c r="B134" s="68">
        <v>0</v>
      </c>
      <c r="C134" s="99">
        <v>3.5</v>
      </c>
      <c r="D134" s="99">
        <v>0</v>
      </c>
      <c r="E134" s="99">
        <v>0</v>
      </c>
      <c r="F134" s="99">
        <f>$B134*$C134*12</f>
        <v>0</v>
      </c>
      <c r="G134" s="71">
        <f>+SUM(H134:I134)</f>
        <v>0</v>
      </c>
      <c r="H134" s="99">
        <v>0</v>
      </c>
      <c r="I134" s="99">
        <v>0</v>
      </c>
      <c r="J134" s="99">
        <v>0</v>
      </c>
      <c r="K134" s="85">
        <v>0</v>
      </c>
      <c r="L134" s="85">
        <v>0</v>
      </c>
      <c r="M134" s="7">
        <f>+SUM(K134:L134)</f>
        <v>0</v>
      </c>
      <c r="Q134" s="81"/>
    </row>
    <row r="135" spans="1:18" s="84" customFormat="1" ht="13.5" thickBot="1" x14ac:dyDescent="0.25">
      <c r="A135" s="78" t="s">
        <v>53</v>
      </c>
      <c r="B135" s="68">
        <v>0</v>
      </c>
      <c r="C135" s="100">
        <v>4</v>
      </c>
      <c r="D135" s="100">
        <v>0</v>
      </c>
      <c r="E135" s="100">
        <v>0</v>
      </c>
      <c r="F135" s="99">
        <f>$B135*$C135*12</f>
        <v>0</v>
      </c>
      <c r="G135" s="71">
        <f>+SUM(H135:I135)</f>
        <v>0</v>
      </c>
      <c r="H135" s="99">
        <v>0</v>
      </c>
      <c r="I135" s="99">
        <v>0</v>
      </c>
      <c r="J135" s="99">
        <v>0</v>
      </c>
      <c r="K135" s="85">
        <v>0</v>
      </c>
      <c r="L135" s="85">
        <v>0</v>
      </c>
      <c r="M135" s="7">
        <f>+SUM(K135:L135)</f>
        <v>0</v>
      </c>
      <c r="Q135" s="81"/>
    </row>
    <row r="136" spans="1:18" ht="13.5" thickTop="1" x14ac:dyDescent="0.2">
      <c r="A136" s="8" t="s">
        <v>69</v>
      </c>
      <c r="B136" s="97"/>
      <c r="C136" s="98">
        <f>F136/12</f>
        <v>0</v>
      </c>
      <c r="D136" s="98">
        <f>+SUM(D133:D135)</f>
        <v>0</v>
      </c>
      <c r="E136" s="98">
        <f t="shared" ref="E136:M136" si="6">+SUM(E133:E135)</f>
        <v>0</v>
      </c>
      <c r="F136" s="98">
        <f t="shared" si="6"/>
        <v>0</v>
      </c>
      <c r="G136" s="98">
        <f t="shared" si="6"/>
        <v>0</v>
      </c>
      <c r="H136" s="98">
        <f t="shared" si="6"/>
        <v>0</v>
      </c>
      <c r="I136" s="98">
        <f t="shared" si="6"/>
        <v>0</v>
      </c>
      <c r="J136" s="98">
        <f t="shared" si="6"/>
        <v>0</v>
      </c>
      <c r="K136" s="98">
        <f t="shared" si="6"/>
        <v>0</v>
      </c>
      <c r="L136" s="98">
        <f t="shared" si="6"/>
        <v>0</v>
      </c>
      <c r="M136" s="98">
        <f t="shared" si="6"/>
        <v>0</v>
      </c>
      <c r="O136" s="84"/>
      <c r="P136" s="84"/>
      <c r="R136" s="84"/>
    </row>
    <row r="137" spans="1:18" x14ac:dyDescent="0.2">
      <c r="A137" s="13"/>
      <c r="B137" s="14"/>
      <c r="C137" s="14"/>
      <c r="D137" s="14"/>
      <c r="E137" s="14"/>
      <c r="F137" s="14"/>
      <c r="G137" s="21"/>
      <c r="H137" s="14"/>
      <c r="I137" s="14"/>
      <c r="J137" s="14"/>
      <c r="K137" s="14"/>
      <c r="L137" s="14"/>
      <c r="M137" s="22"/>
    </row>
    <row r="138" spans="1:18" x14ac:dyDescent="0.2">
      <c r="A138" s="16" t="s">
        <v>40</v>
      </c>
      <c r="B138" s="17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</row>
    <row r="139" spans="1:18" x14ac:dyDescent="0.2">
      <c r="A139" s="23"/>
      <c r="B139" s="24"/>
      <c r="C139" s="2" t="s">
        <v>2</v>
      </c>
      <c r="D139" s="2" t="s">
        <v>3</v>
      </c>
      <c r="E139" s="2" t="s">
        <v>4</v>
      </c>
      <c r="F139" s="2" t="s">
        <v>5</v>
      </c>
      <c r="G139" s="2" t="s">
        <v>113</v>
      </c>
      <c r="H139" s="2" t="s">
        <v>7</v>
      </c>
      <c r="I139" s="2" t="s">
        <v>114</v>
      </c>
      <c r="J139" s="2" t="s">
        <v>9</v>
      </c>
      <c r="K139" s="2" t="s">
        <v>10</v>
      </c>
      <c r="L139" s="2" t="s">
        <v>11</v>
      </c>
      <c r="M139" s="2" t="s">
        <v>12</v>
      </c>
    </row>
    <row r="140" spans="1:18" x14ac:dyDescent="0.2">
      <c r="A140" s="25" t="s">
        <v>0</v>
      </c>
      <c r="B140" s="30"/>
      <c r="C140" s="27">
        <f>C33</f>
        <v>0</v>
      </c>
      <c r="D140" s="27">
        <f>D33</f>
        <v>0</v>
      </c>
      <c r="E140" s="27">
        <f>E33</f>
        <v>0</v>
      </c>
      <c r="F140" s="27">
        <f>F33</f>
        <v>0</v>
      </c>
      <c r="G140" s="27">
        <f>G33</f>
        <v>0</v>
      </c>
      <c r="H140" s="27">
        <f>H33</f>
        <v>0</v>
      </c>
      <c r="I140" s="27">
        <f>I33</f>
        <v>0</v>
      </c>
      <c r="J140" s="27">
        <f>J33</f>
        <v>0</v>
      </c>
      <c r="K140" s="27">
        <f>K33</f>
        <v>0</v>
      </c>
      <c r="L140" s="27">
        <f>L33</f>
        <v>0</v>
      </c>
      <c r="M140" s="27">
        <f>M33</f>
        <v>0</v>
      </c>
    </row>
    <row r="141" spans="1:18" x14ac:dyDescent="0.2">
      <c r="A141" s="25" t="s">
        <v>41</v>
      </c>
      <c r="B141" s="30"/>
      <c r="C141" s="27">
        <f>C62</f>
        <v>0</v>
      </c>
      <c r="D141" s="27">
        <f>D62</f>
        <v>0</v>
      </c>
      <c r="E141" s="27">
        <f>E62</f>
        <v>0</v>
      </c>
      <c r="F141" s="27">
        <f>F62</f>
        <v>0</v>
      </c>
      <c r="G141" s="27">
        <f>G62</f>
        <v>0</v>
      </c>
      <c r="H141" s="27">
        <f>H62</f>
        <v>0</v>
      </c>
      <c r="I141" s="27">
        <f>I62</f>
        <v>0</v>
      </c>
      <c r="J141" s="27">
        <f>J62</f>
        <v>0</v>
      </c>
      <c r="K141" s="27">
        <f>K62</f>
        <v>0</v>
      </c>
      <c r="L141" s="27">
        <f>L62</f>
        <v>0</v>
      </c>
      <c r="M141" s="27">
        <f>M62</f>
        <v>0</v>
      </c>
    </row>
    <row r="142" spans="1:18" x14ac:dyDescent="0.2">
      <c r="A142" s="25" t="s">
        <v>54</v>
      </c>
      <c r="B142" s="30"/>
      <c r="C142" s="27">
        <f>C68</f>
        <v>0</v>
      </c>
      <c r="D142" s="27">
        <f>D68</f>
        <v>0</v>
      </c>
      <c r="E142" s="27">
        <f>E68</f>
        <v>0</v>
      </c>
      <c r="F142" s="27">
        <f>F68</f>
        <v>0</v>
      </c>
      <c r="G142" s="27">
        <f>G68</f>
        <v>0</v>
      </c>
      <c r="H142" s="27">
        <f>H68</f>
        <v>0</v>
      </c>
      <c r="I142" s="27">
        <f>I68</f>
        <v>0</v>
      </c>
      <c r="J142" s="27">
        <f>J68</f>
        <v>0</v>
      </c>
      <c r="K142" s="27">
        <f>K68</f>
        <v>0</v>
      </c>
      <c r="L142" s="27">
        <f>L68</f>
        <v>0</v>
      </c>
      <c r="M142" s="27">
        <f>M68</f>
        <v>0</v>
      </c>
    </row>
    <row r="143" spans="1:18" x14ac:dyDescent="0.2">
      <c r="A143" s="31" t="s">
        <v>28</v>
      </c>
      <c r="B143" s="32"/>
      <c r="C143" s="33">
        <f>C74</f>
        <v>0</v>
      </c>
      <c r="D143" s="33">
        <f>D74</f>
        <v>0</v>
      </c>
      <c r="E143" s="33">
        <f>E74</f>
        <v>0</v>
      </c>
      <c r="F143" s="33">
        <f>F74</f>
        <v>0</v>
      </c>
      <c r="G143" s="33">
        <f>G74</f>
        <v>0</v>
      </c>
      <c r="H143" s="33">
        <f>H74</f>
        <v>0</v>
      </c>
      <c r="I143" s="33">
        <f>I74</f>
        <v>0</v>
      </c>
      <c r="J143" s="33">
        <f>J74</f>
        <v>0</v>
      </c>
      <c r="K143" s="33">
        <f>K74</f>
        <v>0</v>
      </c>
      <c r="L143" s="33">
        <f>L74</f>
        <v>0</v>
      </c>
      <c r="M143" s="33">
        <f>M74</f>
        <v>0</v>
      </c>
    </row>
    <row r="144" spans="1:18" x14ac:dyDescent="0.2">
      <c r="A144" s="64" t="s">
        <v>30</v>
      </c>
      <c r="B144" s="65"/>
      <c r="C144" s="47">
        <f t="shared" ref="C144:M144" si="7">C129</f>
        <v>0</v>
      </c>
      <c r="D144" s="47">
        <f t="shared" si="7"/>
        <v>0</v>
      </c>
      <c r="E144" s="47">
        <f t="shared" si="7"/>
        <v>0</v>
      </c>
      <c r="F144" s="47">
        <f t="shared" si="7"/>
        <v>0</v>
      </c>
      <c r="G144" s="47">
        <f t="shared" si="7"/>
        <v>0</v>
      </c>
      <c r="H144" s="47">
        <f t="shared" si="7"/>
        <v>0</v>
      </c>
      <c r="I144" s="47">
        <f t="shared" si="7"/>
        <v>0</v>
      </c>
      <c r="J144" s="47">
        <f t="shared" si="7"/>
        <v>0</v>
      </c>
      <c r="K144" s="47">
        <f t="shared" si="7"/>
        <v>0</v>
      </c>
      <c r="L144" s="47">
        <f t="shared" si="7"/>
        <v>0</v>
      </c>
      <c r="M144" s="66">
        <f t="shared" si="7"/>
        <v>0</v>
      </c>
    </row>
    <row r="145" spans="1:17" ht="13.5" thickBot="1" x14ac:dyDescent="0.25">
      <c r="A145" s="61" t="s">
        <v>71</v>
      </c>
      <c r="B145" s="62"/>
      <c r="C145" s="63">
        <f>C136</f>
        <v>0</v>
      </c>
      <c r="D145" s="63">
        <f t="shared" ref="D145:M145" si="8">D136</f>
        <v>0</v>
      </c>
      <c r="E145" s="63">
        <f t="shared" si="8"/>
        <v>0</v>
      </c>
      <c r="F145" s="63">
        <f t="shared" si="8"/>
        <v>0</v>
      </c>
      <c r="G145" s="63">
        <f t="shared" si="8"/>
        <v>0</v>
      </c>
      <c r="H145" s="63">
        <f t="shared" si="8"/>
        <v>0</v>
      </c>
      <c r="I145" s="63">
        <f t="shared" si="8"/>
        <v>0</v>
      </c>
      <c r="J145" s="63">
        <f t="shared" si="8"/>
        <v>0</v>
      </c>
      <c r="K145" s="63">
        <f t="shared" si="8"/>
        <v>0</v>
      </c>
      <c r="L145" s="63">
        <f t="shared" si="8"/>
        <v>0</v>
      </c>
      <c r="M145" s="63">
        <f t="shared" si="8"/>
        <v>0</v>
      </c>
    </row>
    <row r="146" spans="1:17" ht="13.5" thickTop="1" x14ac:dyDescent="0.2">
      <c r="A146" s="8" t="s">
        <v>42</v>
      </c>
      <c r="B146" s="9"/>
      <c r="C146" s="11">
        <f>+SUM(C140:C145)</f>
        <v>0</v>
      </c>
      <c r="D146" s="11">
        <f>+SUM(D140:D145)</f>
        <v>0</v>
      </c>
      <c r="E146" s="11">
        <f>+SUM(E140:E145)</f>
        <v>0</v>
      </c>
      <c r="F146" s="11">
        <f>+SUM(F140:F145)</f>
        <v>0</v>
      </c>
      <c r="G146" s="11">
        <f>+SUM(H146:I146)</f>
        <v>0</v>
      </c>
      <c r="H146" s="11">
        <f>+SUM(H140:H145)</f>
        <v>0</v>
      </c>
      <c r="I146" s="11">
        <f>+SUM(I140:I145)</f>
        <v>0</v>
      </c>
      <c r="J146" s="11">
        <f>+SUM(J140:J145)</f>
        <v>0</v>
      </c>
      <c r="K146" s="11">
        <f>+SUM(K140:K145)</f>
        <v>0</v>
      </c>
      <c r="L146" s="11">
        <f>+SUM(L140:L145)</f>
        <v>0</v>
      </c>
      <c r="M146" s="12">
        <f>+SUM(K146:L146)</f>
        <v>0</v>
      </c>
    </row>
    <row r="147" spans="1:17" x14ac:dyDescent="0.2">
      <c r="A147" s="34" t="s">
        <v>43</v>
      </c>
      <c r="B147" s="30"/>
      <c r="C147" s="27">
        <v>165.5</v>
      </c>
      <c r="D147" s="35"/>
      <c r="E147" s="35"/>
      <c r="F147" s="59">
        <v>1986</v>
      </c>
      <c r="G147" s="94">
        <v>420</v>
      </c>
      <c r="H147" s="94">
        <v>220</v>
      </c>
      <c r="I147" s="94">
        <v>200</v>
      </c>
      <c r="J147" s="94">
        <v>240</v>
      </c>
      <c r="K147" s="94">
        <v>400</v>
      </c>
      <c r="L147" s="94">
        <v>400</v>
      </c>
      <c r="M147" s="86">
        <v>1000</v>
      </c>
      <c r="O147" s="1" t="s">
        <v>65</v>
      </c>
    </row>
    <row r="148" spans="1:17" x14ac:dyDescent="0.2">
      <c r="A148" s="34" t="s">
        <v>39</v>
      </c>
      <c r="B148" s="30"/>
      <c r="C148" s="27">
        <f t="shared" ref="C148" si="9">C146-C147</f>
        <v>-165.5</v>
      </c>
      <c r="D148" s="35"/>
      <c r="E148" s="35"/>
      <c r="F148" s="27">
        <f t="shared" ref="F148:M148" si="10">F146-F147</f>
        <v>-1986</v>
      </c>
      <c r="G148" s="27">
        <f t="shared" si="10"/>
        <v>-420</v>
      </c>
      <c r="H148" s="27">
        <f t="shared" si="10"/>
        <v>-220</v>
      </c>
      <c r="I148" s="27">
        <f t="shared" si="10"/>
        <v>-200</v>
      </c>
      <c r="J148" s="27">
        <f t="shared" si="10"/>
        <v>-240</v>
      </c>
      <c r="K148" s="27">
        <f t="shared" si="10"/>
        <v>-400</v>
      </c>
      <c r="L148" s="27">
        <f t="shared" si="10"/>
        <v>-400</v>
      </c>
      <c r="M148" s="27">
        <f t="shared" si="10"/>
        <v>-1000</v>
      </c>
      <c r="O148" s="1" t="b">
        <f>IF((F148&gt;=0)*(G148&gt;=0)*(H148&gt;=0)*(I148&gt;=0)*(J148&gt;=0)*(K148&gt;=0)*(L148&gt;=0)*(M148&gt;=0) = 0,FALSE,TRUE)</f>
        <v>0</v>
      </c>
    </row>
    <row r="150" spans="1:17" x14ac:dyDescent="0.2">
      <c r="E150" s="55" t="s">
        <v>68</v>
      </c>
      <c r="F150" s="56" t="s">
        <v>118</v>
      </c>
      <c r="G150" s="57"/>
      <c r="H150" s="57"/>
      <c r="I150" s="57"/>
      <c r="J150" s="57"/>
      <c r="K150" s="57"/>
      <c r="L150" s="57"/>
      <c r="M150" s="57"/>
    </row>
    <row r="151" spans="1:17" s="84" customFormat="1" x14ac:dyDescent="0.2">
      <c r="B151" s="83"/>
      <c r="E151" s="55"/>
      <c r="F151" s="56"/>
      <c r="G151" s="57"/>
      <c r="H151" s="57"/>
      <c r="I151" s="57"/>
      <c r="J151" s="57"/>
      <c r="K151" s="57"/>
      <c r="L151" s="57"/>
      <c r="M151" s="57"/>
      <c r="Q151" s="81"/>
    </row>
    <row r="152" spans="1:17" ht="14.25" customHeight="1" x14ac:dyDescent="0.2">
      <c r="A152" s="84"/>
      <c r="B152" s="83"/>
      <c r="C152" s="84"/>
      <c r="D152" s="84"/>
      <c r="E152" s="84"/>
      <c r="F152" s="84"/>
      <c r="G152" s="84"/>
      <c r="H152" s="84"/>
      <c r="I152" s="84"/>
      <c r="J152" s="84"/>
      <c r="K152" s="84"/>
      <c r="L152" s="84"/>
      <c r="M152" s="84"/>
    </row>
    <row r="153" spans="1:17" s="84" customFormat="1" ht="12.75" customHeight="1" x14ac:dyDescent="0.2">
      <c r="B153" s="83"/>
      <c r="Q153" s="81"/>
    </row>
    <row r="154" spans="1:17" x14ac:dyDescent="0.2">
      <c r="E154" s="58"/>
      <c r="F154" s="56"/>
      <c r="G154" s="57"/>
      <c r="H154" s="57"/>
      <c r="I154" s="57"/>
      <c r="J154" s="57"/>
      <c r="K154" s="57"/>
      <c r="L154" s="57"/>
      <c r="M154" s="57"/>
    </row>
    <row r="155" spans="1:17" x14ac:dyDescent="0.2">
      <c r="B155" s="80" t="str">
        <f>IF(SUM(B86:B103)+B110+SUM(B112:B116)+SUM(B123:B128)&lt;5,"Must have at least five elective courses at level 400","")</f>
        <v>Must have at least five elective courses at level 400</v>
      </c>
    </row>
    <row r="156" spans="1:17" x14ac:dyDescent="0.2">
      <c r="B156" s="41" t="str">
        <f>IF(SUM(B37:B61)&lt;COUNTA(A37:A61)-2,"Missing one or more 2nd/3rd-year core courses","")</f>
        <v>Missing one or more 2nd/3rd-year core courses</v>
      </c>
    </row>
    <row r="157" spans="1:17" x14ac:dyDescent="0.2">
      <c r="A157" s="2" t="s">
        <v>51</v>
      </c>
      <c r="B157" s="41" t="str">
        <f>IF(SUM(B21:B31)&lt;&gt;COUNTA(A21:A31),"Missing one or more 1st-year courses","")</f>
        <v>Missing one or more 1st-year courses</v>
      </c>
    </row>
    <row r="158" spans="1:17" x14ac:dyDescent="0.2">
      <c r="A158" s="2" t="s">
        <v>52</v>
      </c>
      <c r="B158" s="41" t="str">
        <f>IF(NOT(O148),"Insufficient accreditation units -- in total and/or in any category(ies) -- see above","")</f>
        <v>Insufficient accreditation units -- in total and/or in any category(ies) -- see above</v>
      </c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</row>
    <row r="159" spans="1:17" x14ac:dyDescent="0.2">
      <c r="B159" s="1" t="str">
        <f>IF(F74&lt;36,"Insufficient accreditation units in complementary studies electives","")</f>
        <v>Insufficient accreditation units in complementary studies electives</v>
      </c>
    </row>
    <row r="160" spans="1:17" x14ac:dyDescent="0.2">
      <c r="B160" s="41" t="str">
        <f>IF(SUM(B110:B128)&lt;3,"Must choose at least four electives from List B","")</f>
        <v>Must choose at least four electives from List B</v>
      </c>
      <c r="D160" s="23"/>
    </row>
    <row r="161" spans="2:2" x14ac:dyDescent="0.2">
      <c r="B161" s="41" t="str">
        <f>IF(SUM(C140:C145)&lt;165.5,"ECE Core plus elective credits must be at least 165.5 (122.6 in 2nd,3rd,4th year +  technical &amp; other electives)","")</f>
        <v>ECE Core plus elective credits must be at least 165.5 (122.6 in 2nd,3rd,4th year +  technical &amp; other electives)</v>
      </c>
    </row>
    <row r="162" spans="2:2" x14ac:dyDescent="0.2">
      <c r="B162" s="41"/>
    </row>
  </sheetData>
  <mergeCells count="9">
    <mergeCell ref="A132:M132"/>
    <mergeCell ref="H3:M12"/>
    <mergeCell ref="A78:M78"/>
    <mergeCell ref="A106:M106"/>
    <mergeCell ref="A59:M59"/>
    <mergeCell ref="A108:M108"/>
    <mergeCell ref="B11:F11"/>
    <mergeCell ref="B12:F12"/>
    <mergeCell ref="A107:M107"/>
  </mergeCells>
  <phoneticPr fontId="7" type="noConversion"/>
  <conditionalFormatting sqref="F148:M148">
    <cfRule type="cellIs" priority="50" stopIfTrue="1" operator="greaterThanOrEqual">
      <formula>0</formula>
    </cfRule>
    <cfRule type="cellIs" dxfId="49" priority="51" stopIfTrue="1" operator="lessThan">
      <formula>0</formula>
    </cfRule>
  </conditionalFormatting>
  <conditionalFormatting sqref="B133:B135 B82:B89 B91:B98 B110:B128 B60:B61 B66:B67 B73 B101 B37:B58">
    <cfRule type="expression" dxfId="48" priority="52" stopIfTrue="1">
      <formula>(NOT(AND(NOT(ISBLANK(B37)),OR(B37=0,B37=1))))</formula>
    </cfRule>
  </conditionalFormatting>
  <conditionalFormatting sqref="B155:M162">
    <cfRule type="expression" dxfId="47" priority="59" stopIfTrue="1">
      <formula>NOT($B155="")</formula>
    </cfRule>
  </conditionalFormatting>
  <conditionalFormatting sqref="A131">
    <cfRule type="expression" dxfId="46" priority="28">
      <formula>B131</formula>
    </cfRule>
    <cfRule type="expression" dxfId="45" priority="41">
      <formula>B131</formula>
    </cfRule>
  </conditionalFormatting>
  <conditionalFormatting sqref="C148">
    <cfRule type="cellIs" priority="37" stopIfTrue="1" operator="greaterThanOrEqual">
      <formula>0</formula>
    </cfRule>
    <cfRule type="cellIs" dxfId="44" priority="38" stopIfTrue="1" operator="lessThan">
      <formula>0</formula>
    </cfRule>
  </conditionalFormatting>
  <conditionalFormatting sqref="A81:A89 A91:A98 A110:A128 A101">
    <cfRule type="expression" dxfId="43" priority="35">
      <formula>IF(N81="OK",TRUE,FALSE)</formula>
    </cfRule>
    <cfRule type="expression" dxfId="42" priority="36">
      <formula>IF(N81="PRQ?",TRUE,FALSE)</formula>
    </cfRule>
  </conditionalFormatting>
  <conditionalFormatting sqref="A81:A89 A91:A98 A101">
    <cfRule type="expression" dxfId="41" priority="22">
      <formula>IF(B81=1,1,0)</formula>
    </cfRule>
  </conditionalFormatting>
  <conditionalFormatting sqref="A110:A128">
    <cfRule type="expression" dxfId="40" priority="21">
      <formula>IF(B110=1,1,0)</formula>
    </cfRule>
  </conditionalFormatting>
  <conditionalFormatting sqref="A133:A135">
    <cfRule type="expression" dxfId="39" priority="19">
      <formula>IF(B133=1,1,0)</formula>
    </cfRule>
  </conditionalFormatting>
  <conditionalFormatting sqref="B90">
    <cfRule type="expression" dxfId="38" priority="18" stopIfTrue="1">
      <formula>(NOT(AND(NOT(ISBLANK(B90)),OR(B90=0,B90=1))))</formula>
    </cfRule>
  </conditionalFormatting>
  <conditionalFormatting sqref="A90">
    <cfRule type="expression" dxfId="37" priority="16">
      <formula>IF(N90="OK",TRUE,FALSE)</formula>
    </cfRule>
    <cfRule type="expression" dxfId="36" priority="17">
      <formula>IF(N90="PRQ?",TRUE,FALSE)</formula>
    </cfRule>
  </conditionalFormatting>
  <conditionalFormatting sqref="A90">
    <cfRule type="expression" dxfId="35" priority="15">
      <formula>IF(B90=1,1,0)</formula>
    </cfRule>
  </conditionalFormatting>
  <conditionalFormatting sqref="B99:B100 B102:B105">
    <cfRule type="expression" dxfId="34" priority="8" stopIfTrue="1">
      <formula>(NOT(AND(NOT(ISBLANK(B99)),OR(B99=0,B99=1))))</formula>
    </cfRule>
  </conditionalFormatting>
  <conditionalFormatting sqref="A99:A100 A102:A105">
    <cfRule type="expression" dxfId="33" priority="6">
      <formula>IF(N99="OK",TRUE,FALSE)</formula>
    </cfRule>
    <cfRule type="expression" dxfId="32" priority="7">
      <formula>IF(N99="PRQ?",TRUE,FALSE)</formula>
    </cfRule>
  </conditionalFormatting>
  <conditionalFormatting sqref="A99:A100 A102:A105">
    <cfRule type="expression" dxfId="31" priority="5">
      <formula>IF(B99=1,1,0)</formula>
    </cfRule>
  </conditionalFormatting>
  <conditionalFormatting sqref="B21:B32">
    <cfRule type="expression" dxfId="0" priority="1" stopIfTrue="1">
      <formula>(NOT(AND(NOT(ISBLANK(B21)),OR(B21=0,B21=1))))</formula>
    </cfRule>
  </conditionalFormatting>
  <pageMargins left="0.55118110236220474" right="0.55118110236220474" top="0.82677165354330717" bottom="0.55118110236220474" header="0.39370078740157483" footer="0.39370078740157483"/>
  <pageSetup scale="66" firstPageNumber="0" fitToHeight="2" orientation="portrait" horizontalDpi="300" verticalDpi="300" r:id="rId1"/>
  <headerFooter alignWithMargins="0">
    <oddHeader>&amp;L&amp;"Arial,Bold"DEPT. OF ELEC./COMP. ENG. 
QUEEN'S UNIVERSITY&amp;C&amp;"Arial,Bold"COMPUTER ENGINEERING
DEGREE REQUIREMENTS (**DRAFT**)&amp;R&amp;"Arial,Bold"PAGE &amp;P OF &amp;N</oddHeader>
  </headerFooter>
  <rowBreaks count="3" manualBreakCount="3">
    <brk id="33" max="16383" man="1"/>
    <brk id="75" max="16383" man="1"/>
    <brk id="135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2:N105"/>
  <sheetViews>
    <sheetView topLeftCell="A63" zoomScale="85" zoomScaleNormal="85" workbookViewId="0">
      <selection activeCell="U95" sqref="U95"/>
    </sheetView>
  </sheetViews>
  <sheetFormatPr defaultColWidth="8.85546875" defaultRowHeight="12.75" x14ac:dyDescent="0.2"/>
  <cols>
    <col min="1" max="1" width="32.7109375" customWidth="1"/>
  </cols>
  <sheetData>
    <row r="2" spans="1:14" x14ac:dyDescent="0.2">
      <c r="A2" s="36" t="s">
        <v>73</v>
      </c>
    </row>
    <row r="4" spans="1:14" x14ac:dyDescent="0.2">
      <c r="A4" s="52" t="s">
        <v>58</v>
      </c>
    </row>
    <row r="6" spans="1:14" x14ac:dyDescent="0.2">
      <c r="A6" s="4" t="s">
        <v>0</v>
      </c>
      <c r="B6" s="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2">
      <c r="A7" s="1"/>
      <c r="B7" s="2" t="s">
        <v>2</v>
      </c>
      <c r="C7" s="2" t="s">
        <v>3</v>
      </c>
      <c r="D7" s="2" t="s">
        <v>4</v>
      </c>
      <c r="E7" s="2" t="s">
        <v>83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  <c r="L7" s="2" t="s">
        <v>11</v>
      </c>
      <c r="M7" s="2" t="s">
        <v>12</v>
      </c>
    </row>
    <row r="8" spans="1:14" x14ac:dyDescent="0.2">
      <c r="A8" s="6" t="s">
        <v>126</v>
      </c>
      <c r="B8" s="7">
        <v>9</v>
      </c>
      <c r="C8" s="7">
        <v>4</v>
      </c>
      <c r="D8" s="7">
        <v>5</v>
      </c>
      <c r="E8" s="7">
        <f>B8*12</f>
        <v>108</v>
      </c>
      <c r="F8" s="7">
        <f>SUM(H8:L8)</f>
        <v>109</v>
      </c>
      <c r="G8" s="27">
        <f t="shared" ref="G8:G18" si="0">+SUM(H8:I8)</f>
        <v>16</v>
      </c>
      <c r="H8" s="7">
        <v>0</v>
      </c>
      <c r="I8" s="7">
        <v>16</v>
      </c>
      <c r="J8" s="7">
        <v>36</v>
      </c>
      <c r="K8" s="7">
        <v>24</v>
      </c>
      <c r="L8" s="7">
        <v>33</v>
      </c>
      <c r="M8" s="7">
        <f t="shared" ref="M8:M18" si="1">+SUM(K8:L8)</f>
        <v>57</v>
      </c>
    </row>
    <row r="9" spans="1:14" x14ac:dyDescent="0.2">
      <c r="A9" s="6" t="s">
        <v>127</v>
      </c>
      <c r="B9" s="7">
        <f t="shared" ref="B9:B19" si="2">C9+D9</f>
        <v>3.3</v>
      </c>
      <c r="C9" s="7">
        <v>2.8</v>
      </c>
      <c r="D9" s="7">
        <v>0.5</v>
      </c>
      <c r="E9" s="7">
        <f t="shared" ref="E9:E19" si="3">B9*12</f>
        <v>39.599999999999994</v>
      </c>
      <c r="F9" s="7">
        <f t="shared" ref="F9:F19" si="4">SUM(H9:L9)</f>
        <v>40</v>
      </c>
      <c r="G9" s="27">
        <f t="shared" si="0"/>
        <v>40</v>
      </c>
      <c r="H9" s="37">
        <v>0</v>
      </c>
      <c r="I9" s="7">
        <v>40</v>
      </c>
      <c r="J9" s="37">
        <v>0</v>
      </c>
      <c r="K9" s="7">
        <v>0</v>
      </c>
      <c r="L9" s="37">
        <v>0</v>
      </c>
      <c r="M9" s="7">
        <f t="shared" si="1"/>
        <v>0</v>
      </c>
    </row>
    <row r="10" spans="1:14" x14ac:dyDescent="0.2">
      <c r="A10" s="6" t="s">
        <v>128</v>
      </c>
      <c r="B10" s="7">
        <f t="shared" si="2"/>
        <v>3.3</v>
      </c>
      <c r="C10" s="7">
        <v>2.8</v>
      </c>
      <c r="D10" s="7">
        <v>0.5</v>
      </c>
      <c r="E10" s="7">
        <f t="shared" si="3"/>
        <v>39.599999999999994</v>
      </c>
      <c r="F10" s="7">
        <f t="shared" si="4"/>
        <v>40</v>
      </c>
      <c r="G10" s="27">
        <f t="shared" si="0"/>
        <v>30</v>
      </c>
      <c r="H10" s="37">
        <v>0</v>
      </c>
      <c r="I10" s="7">
        <v>30</v>
      </c>
      <c r="J10" s="37">
        <v>0</v>
      </c>
      <c r="K10" s="7">
        <v>10</v>
      </c>
      <c r="L10" s="37">
        <v>0</v>
      </c>
      <c r="M10" s="7">
        <f t="shared" si="1"/>
        <v>10</v>
      </c>
    </row>
    <row r="11" spans="1:14" x14ac:dyDescent="0.2">
      <c r="A11" s="6" t="s">
        <v>13</v>
      </c>
      <c r="B11" s="7">
        <f t="shared" si="2"/>
        <v>3.3</v>
      </c>
      <c r="C11" s="7">
        <v>2.8</v>
      </c>
      <c r="D11" s="7">
        <v>0.5</v>
      </c>
      <c r="E11" s="7">
        <f t="shared" si="3"/>
        <v>39.599999999999994</v>
      </c>
      <c r="F11" s="7">
        <f t="shared" si="4"/>
        <v>40</v>
      </c>
      <c r="G11" s="27">
        <f t="shared" si="0"/>
        <v>40</v>
      </c>
      <c r="H11" s="37">
        <v>0</v>
      </c>
      <c r="I11" s="7">
        <v>40</v>
      </c>
      <c r="J11" s="37">
        <v>0</v>
      </c>
      <c r="K11" s="7">
        <v>0</v>
      </c>
      <c r="L11" s="37">
        <v>0</v>
      </c>
      <c r="M11" s="7">
        <f t="shared" si="1"/>
        <v>0</v>
      </c>
    </row>
    <row r="12" spans="1:14" x14ac:dyDescent="0.2">
      <c r="A12" s="6" t="s">
        <v>129</v>
      </c>
      <c r="B12" s="7">
        <f t="shared" si="2"/>
        <v>3.3</v>
      </c>
      <c r="C12" s="7">
        <v>2.8</v>
      </c>
      <c r="D12" s="7">
        <v>0.5</v>
      </c>
      <c r="E12" s="7">
        <f t="shared" si="3"/>
        <v>39.599999999999994</v>
      </c>
      <c r="F12" s="7">
        <f t="shared" si="4"/>
        <v>40</v>
      </c>
      <c r="G12" s="27">
        <f t="shared" si="0"/>
        <v>30</v>
      </c>
      <c r="H12" s="37">
        <v>0</v>
      </c>
      <c r="I12" s="7">
        <v>30</v>
      </c>
      <c r="J12" s="37">
        <v>0</v>
      </c>
      <c r="K12" s="7">
        <v>10</v>
      </c>
      <c r="L12" s="37">
        <v>0</v>
      </c>
      <c r="M12" s="7">
        <f t="shared" si="1"/>
        <v>10</v>
      </c>
    </row>
    <row r="13" spans="1:14" x14ac:dyDescent="0.2">
      <c r="A13" s="6" t="s">
        <v>130</v>
      </c>
      <c r="B13" s="7">
        <f t="shared" si="2"/>
        <v>3.3</v>
      </c>
      <c r="C13" s="7">
        <v>2</v>
      </c>
      <c r="D13" s="7">
        <v>1.3</v>
      </c>
      <c r="E13" s="7">
        <f t="shared" si="3"/>
        <v>39.599999999999994</v>
      </c>
      <c r="F13" s="7">
        <f t="shared" si="4"/>
        <v>40</v>
      </c>
      <c r="G13" s="27">
        <f t="shared" si="0"/>
        <v>0</v>
      </c>
      <c r="H13" s="7">
        <v>0</v>
      </c>
      <c r="I13" s="37">
        <v>0</v>
      </c>
      <c r="J13" s="37">
        <v>0</v>
      </c>
      <c r="K13" s="7">
        <v>40</v>
      </c>
      <c r="L13" s="7">
        <v>0</v>
      </c>
      <c r="M13" s="7">
        <f t="shared" si="1"/>
        <v>40</v>
      </c>
    </row>
    <row r="14" spans="1:14" x14ac:dyDescent="0.2">
      <c r="A14" s="6" t="s">
        <v>131</v>
      </c>
      <c r="B14" s="7">
        <f t="shared" si="2"/>
        <v>3.3</v>
      </c>
      <c r="C14" s="7">
        <v>2.8</v>
      </c>
      <c r="D14" s="7">
        <v>0.5</v>
      </c>
      <c r="E14" s="7">
        <f t="shared" si="3"/>
        <v>39.599999999999994</v>
      </c>
      <c r="F14" s="7">
        <f t="shared" si="4"/>
        <v>40</v>
      </c>
      <c r="G14" s="27">
        <f t="shared" si="0"/>
        <v>17</v>
      </c>
      <c r="H14" s="37">
        <v>0</v>
      </c>
      <c r="I14" s="7">
        <v>17</v>
      </c>
      <c r="J14" s="7">
        <v>8</v>
      </c>
      <c r="K14" s="7">
        <v>15</v>
      </c>
      <c r="L14" s="37">
        <v>0</v>
      </c>
      <c r="M14" s="7">
        <f t="shared" si="1"/>
        <v>15</v>
      </c>
    </row>
    <row r="15" spans="1:14" x14ac:dyDescent="0.2">
      <c r="A15" s="6" t="s">
        <v>132</v>
      </c>
      <c r="B15" s="7">
        <f t="shared" si="2"/>
        <v>2.5</v>
      </c>
      <c r="C15" s="7">
        <v>1.5</v>
      </c>
      <c r="D15" s="7">
        <v>1</v>
      </c>
      <c r="E15" s="7">
        <f t="shared" si="3"/>
        <v>30</v>
      </c>
      <c r="F15" s="7">
        <f t="shared" si="4"/>
        <v>30</v>
      </c>
      <c r="G15" s="27">
        <f t="shared" si="0"/>
        <v>0</v>
      </c>
      <c r="H15" s="37">
        <v>0</v>
      </c>
      <c r="I15" s="37">
        <v>0</v>
      </c>
      <c r="J15" s="37">
        <v>0</v>
      </c>
      <c r="K15" s="7">
        <v>20</v>
      </c>
      <c r="L15" s="7">
        <v>10</v>
      </c>
      <c r="M15" s="7">
        <f t="shared" si="1"/>
        <v>30</v>
      </c>
    </row>
    <row r="16" spans="1:14" x14ac:dyDescent="0.2">
      <c r="A16" s="6" t="s">
        <v>14</v>
      </c>
      <c r="B16" s="7">
        <f t="shared" si="2"/>
        <v>3.3</v>
      </c>
      <c r="C16" s="7">
        <v>2.8</v>
      </c>
      <c r="D16" s="7">
        <v>0.5</v>
      </c>
      <c r="E16" s="7">
        <f t="shared" si="3"/>
        <v>39.599999999999994</v>
      </c>
      <c r="F16" s="7">
        <f t="shared" si="4"/>
        <v>40</v>
      </c>
      <c r="G16" s="27">
        <f t="shared" si="0"/>
        <v>40</v>
      </c>
      <c r="H16" s="7">
        <v>40</v>
      </c>
      <c r="I16" s="7">
        <v>0</v>
      </c>
      <c r="J16" s="37">
        <v>0</v>
      </c>
      <c r="K16" s="37">
        <v>0</v>
      </c>
      <c r="L16" s="37">
        <v>0</v>
      </c>
      <c r="M16" s="7">
        <f t="shared" si="1"/>
        <v>0</v>
      </c>
    </row>
    <row r="17" spans="1:14" x14ac:dyDescent="0.2">
      <c r="A17" s="6" t="s">
        <v>15</v>
      </c>
      <c r="B17" s="7">
        <f t="shared" si="2"/>
        <v>3.3</v>
      </c>
      <c r="C17" s="7">
        <v>2.8</v>
      </c>
      <c r="D17" s="7">
        <v>0.5</v>
      </c>
      <c r="E17" s="7">
        <f t="shared" si="3"/>
        <v>39.599999999999994</v>
      </c>
      <c r="F17" s="7">
        <f t="shared" si="4"/>
        <v>40</v>
      </c>
      <c r="G17" s="27">
        <f t="shared" si="0"/>
        <v>40</v>
      </c>
      <c r="H17" s="7">
        <v>40</v>
      </c>
      <c r="I17" s="7">
        <v>0</v>
      </c>
      <c r="J17" s="37">
        <v>0</v>
      </c>
      <c r="K17" s="37">
        <v>0</v>
      </c>
      <c r="L17" s="37">
        <v>0</v>
      </c>
      <c r="M17" s="7">
        <f t="shared" si="1"/>
        <v>0</v>
      </c>
    </row>
    <row r="18" spans="1:14" x14ac:dyDescent="0.2">
      <c r="A18" s="6" t="s">
        <v>133</v>
      </c>
      <c r="B18" s="7">
        <f t="shared" si="2"/>
        <v>3.3</v>
      </c>
      <c r="C18" s="7">
        <v>2.8</v>
      </c>
      <c r="D18" s="7">
        <v>0.5</v>
      </c>
      <c r="E18" s="7">
        <f t="shared" si="3"/>
        <v>39.599999999999994</v>
      </c>
      <c r="F18" s="7">
        <f t="shared" si="4"/>
        <v>40</v>
      </c>
      <c r="G18" s="27">
        <f t="shared" si="0"/>
        <v>40</v>
      </c>
      <c r="H18" s="7">
        <v>40</v>
      </c>
      <c r="I18" s="37">
        <v>0</v>
      </c>
      <c r="J18" s="37">
        <v>0</v>
      </c>
      <c r="K18" s="37">
        <v>0</v>
      </c>
      <c r="L18" s="37">
        <v>0</v>
      </c>
      <c r="M18" s="7">
        <f t="shared" si="1"/>
        <v>0</v>
      </c>
    </row>
    <row r="19" spans="1:14" x14ac:dyDescent="0.2">
      <c r="A19" s="6" t="s">
        <v>134</v>
      </c>
      <c r="B19" s="7">
        <f t="shared" si="2"/>
        <v>1.7</v>
      </c>
      <c r="C19" s="7">
        <v>1.45</v>
      </c>
      <c r="D19" s="7">
        <v>0.25</v>
      </c>
      <c r="E19" s="7">
        <f t="shared" si="3"/>
        <v>20.399999999999999</v>
      </c>
      <c r="F19" s="7">
        <f t="shared" si="4"/>
        <v>20</v>
      </c>
      <c r="G19" s="27">
        <f t="shared" ref="G19" si="5">+SUM(H19:I19)</f>
        <v>0</v>
      </c>
      <c r="H19" s="7">
        <v>0</v>
      </c>
      <c r="I19" s="37">
        <v>0</v>
      </c>
      <c r="J19" s="37">
        <v>0</v>
      </c>
      <c r="K19" s="37">
        <v>15</v>
      </c>
      <c r="L19" s="37">
        <v>5</v>
      </c>
      <c r="M19" s="7">
        <f t="shared" ref="M19" si="6">+SUM(K19:L19)</f>
        <v>20</v>
      </c>
    </row>
    <row r="21" spans="1:14" x14ac:dyDescent="0.2">
      <c r="A21" s="16" t="s">
        <v>17</v>
      </c>
      <c r="B21" s="17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"/>
    </row>
    <row r="22" spans="1:14" x14ac:dyDescent="0.2">
      <c r="A22" s="1"/>
      <c r="B22" s="2" t="s">
        <v>2</v>
      </c>
      <c r="C22" s="2" t="s">
        <v>3</v>
      </c>
      <c r="D22" s="2" t="s">
        <v>4</v>
      </c>
      <c r="E22" s="82" t="s">
        <v>83</v>
      </c>
      <c r="F22" s="2" t="s">
        <v>5</v>
      </c>
      <c r="G22" s="2" t="s">
        <v>6</v>
      </c>
      <c r="H22" s="2" t="s">
        <v>7</v>
      </c>
      <c r="I22" s="2" t="s">
        <v>8</v>
      </c>
      <c r="J22" s="2" t="s">
        <v>9</v>
      </c>
      <c r="K22" s="2" t="s">
        <v>10</v>
      </c>
      <c r="L22" s="2" t="s">
        <v>11</v>
      </c>
      <c r="M22" s="2" t="s">
        <v>12</v>
      </c>
    </row>
    <row r="23" spans="1:14" x14ac:dyDescent="0.2">
      <c r="A23" s="108" t="s">
        <v>117</v>
      </c>
      <c r="B23" s="7">
        <v>3</v>
      </c>
      <c r="C23" s="38">
        <v>3</v>
      </c>
      <c r="D23" s="38">
        <v>0</v>
      </c>
      <c r="E23" s="7">
        <f t="shared" ref="E23:E24" si="7">B23*12</f>
        <v>36</v>
      </c>
      <c r="F23" s="7">
        <f t="shared" ref="F23:F24" si="8">SUM(H23:L23)</f>
        <v>36</v>
      </c>
      <c r="G23" s="27">
        <f t="shared" ref="G23:G24" si="9">+SUM(H23:I23)</f>
        <v>0</v>
      </c>
      <c r="H23" s="37">
        <v>0</v>
      </c>
      <c r="I23" s="38">
        <v>0</v>
      </c>
      <c r="J23" s="37">
        <v>36</v>
      </c>
      <c r="K23" s="38">
        <v>0</v>
      </c>
      <c r="L23" s="37">
        <v>0</v>
      </c>
      <c r="M23" s="7">
        <f t="shared" ref="M23:M24" si="10">+SUM(K23:L23)</f>
        <v>0</v>
      </c>
    </row>
    <row r="24" spans="1:14" x14ac:dyDescent="0.2">
      <c r="A24" s="6" t="s">
        <v>18</v>
      </c>
      <c r="B24" s="7">
        <f t="shared" ref="B24" si="11">C24+D24</f>
        <v>4.25</v>
      </c>
      <c r="C24" s="38">
        <v>3</v>
      </c>
      <c r="D24" s="38">
        <v>1.25</v>
      </c>
      <c r="E24" s="7">
        <f t="shared" si="7"/>
        <v>51</v>
      </c>
      <c r="F24" s="7">
        <f t="shared" si="8"/>
        <v>51</v>
      </c>
      <c r="G24" s="27">
        <f t="shared" si="9"/>
        <v>0</v>
      </c>
      <c r="H24" s="37">
        <v>0</v>
      </c>
      <c r="I24" s="38">
        <v>0</v>
      </c>
      <c r="J24" s="37">
        <v>0</v>
      </c>
      <c r="K24" s="38">
        <v>38</v>
      </c>
      <c r="L24" s="37">
        <v>13</v>
      </c>
      <c r="M24" s="7">
        <f t="shared" si="10"/>
        <v>51</v>
      </c>
    </row>
    <row r="25" spans="1:14" x14ac:dyDescent="0.2">
      <c r="A25" s="18" t="s">
        <v>19</v>
      </c>
      <c r="B25" s="7">
        <f t="shared" ref="B25:B45" si="12">C25+D25</f>
        <v>4.25</v>
      </c>
      <c r="C25" s="39">
        <v>3</v>
      </c>
      <c r="D25" s="39">
        <v>1.25</v>
      </c>
      <c r="E25" s="7">
        <f t="shared" ref="E25:E45" si="13">B25*12</f>
        <v>51</v>
      </c>
      <c r="F25" s="7">
        <f t="shared" ref="F25:F45" si="14">SUM(H25:L25)</f>
        <v>51</v>
      </c>
      <c r="G25" s="27">
        <f t="shared" ref="G25:G39" si="15">+SUM(H25:I25)</f>
        <v>0</v>
      </c>
      <c r="H25" s="37">
        <v>0</v>
      </c>
      <c r="I25" s="39">
        <v>0</v>
      </c>
      <c r="J25" s="37">
        <v>0</v>
      </c>
      <c r="K25" s="39">
        <v>36</v>
      </c>
      <c r="L25" s="39">
        <v>15</v>
      </c>
      <c r="M25" s="7">
        <f t="shared" ref="M25:M39" si="16">+SUM(K25:L25)</f>
        <v>51</v>
      </c>
    </row>
    <row r="26" spans="1:14" x14ac:dyDescent="0.2">
      <c r="A26" s="18" t="s">
        <v>59</v>
      </c>
      <c r="B26" s="7">
        <f>C26+D26</f>
        <v>3.5</v>
      </c>
      <c r="C26" s="39">
        <v>3</v>
      </c>
      <c r="D26" s="39">
        <v>0.5</v>
      </c>
      <c r="E26" s="7">
        <f>B26*12</f>
        <v>42</v>
      </c>
      <c r="F26" s="7">
        <f>SUM(H26:L26)</f>
        <v>42</v>
      </c>
      <c r="G26" s="11">
        <f>+SUM(H26:I26)</f>
        <v>31</v>
      </c>
      <c r="H26" s="39">
        <v>31</v>
      </c>
      <c r="I26" s="40">
        <v>0</v>
      </c>
      <c r="J26" s="40">
        <v>0</v>
      </c>
      <c r="K26" s="39">
        <v>11</v>
      </c>
      <c r="L26" s="40">
        <v>0</v>
      </c>
      <c r="M26" s="12">
        <f>+SUM(K26:L26)</f>
        <v>11</v>
      </c>
    </row>
    <row r="27" spans="1:14" x14ac:dyDescent="0.2">
      <c r="A27" s="18" t="s">
        <v>20</v>
      </c>
      <c r="B27" s="7">
        <f t="shared" ref="B27" si="17">C27+D27</f>
        <v>4</v>
      </c>
      <c r="C27" s="39">
        <v>3</v>
      </c>
      <c r="D27" s="39">
        <v>1</v>
      </c>
      <c r="E27" s="7">
        <f t="shared" ref="E27" si="18">B27*12</f>
        <v>48</v>
      </c>
      <c r="F27" s="7">
        <f t="shared" ref="F27" si="19">SUM(H27:L27)</f>
        <v>48</v>
      </c>
      <c r="G27" s="27">
        <f t="shared" ref="G27" si="20">+SUM(H27:I27)</f>
        <v>0</v>
      </c>
      <c r="H27" s="37">
        <v>0</v>
      </c>
      <c r="I27" s="37">
        <v>0</v>
      </c>
      <c r="J27" s="37">
        <v>0</v>
      </c>
      <c r="K27" s="39">
        <v>21</v>
      </c>
      <c r="L27" s="39">
        <v>27</v>
      </c>
      <c r="M27" s="7">
        <f t="shared" ref="M27" si="21">+SUM(K27:L27)</f>
        <v>48</v>
      </c>
    </row>
    <row r="28" spans="1:14" x14ac:dyDescent="0.2">
      <c r="A28" s="18" t="s">
        <v>21</v>
      </c>
      <c r="B28" s="7">
        <f t="shared" si="12"/>
        <v>4</v>
      </c>
      <c r="C28" s="39">
        <v>3</v>
      </c>
      <c r="D28" s="39">
        <v>1</v>
      </c>
      <c r="E28" s="7">
        <f t="shared" si="13"/>
        <v>48</v>
      </c>
      <c r="F28" s="7">
        <f t="shared" si="14"/>
        <v>48</v>
      </c>
      <c r="G28" s="27">
        <f t="shared" si="15"/>
        <v>0</v>
      </c>
      <c r="H28" s="37">
        <v>0</v>
      </c>
      <c r="I28" s="37">
        <v>0</v>
      </c>
      <c r="J28" s="37">
        <v>0</v>
      </c>
      <c r="K28" s="39">
        <v>26</v>
      </c>
      <c r="L28" s="39">
        <v>22</v>
      </c>
      <c r="M28" s="7">
        <f t="shared" si="16"/>
        <v>48</v>
      </c>
    </row>
    <row r="29" spans="1:14" x14ac:dyDescent="0.2">
      <c r="A29" s="18" t="s">
        <v>22</v>
      </c>
      <c r="B29" s="7">
        <f t="shared" si="12"/>
        <v>4</v>
      </c>
      <c r="C29" s="39">
        <v>3</v>
      </c>
      <c r="D29" s="39">
        <v>1</v>
      </c>
      <c r="E29" s="7">
        <f t="shared" si="13"/>
        <v>48</v>
      </c>
      <c r="F29" s="7">
        <f t="shared" si="14"/>
        <v>48</v>
      </c>
      <c r="G29" s="27">
        <f t="shared" si="15"/>
        <v>12</v>
      </c>
      <c r="H29" s="39">
        <v>12</v>
      </c>
      <c r="I29" s="37">
        <v>0</v>
      </c>
      <c r="J29" s="37">
        <v>0</v>
      </c>
      <c r="K29" s="39">
        <v>24</v>
      </c>
      <c r="L29" s="39">
        <v>12</v>
      </c>
      <c r="M29" s="7">
        <f t="shared" si="16"/>
        <v>36</v>
      </c>
    </row>
    <row r="30" spans="1:14" x14ac:dyDescent="0.2">
      <c r="A30" s="18" t="s">
        <v>23</v>
      </c>
      <c r="B30" s="7">
        <f t="shared" si="12"/>
        <v>3.75</v>
      </c>
      <c r="C30" s="39">
        <v>3</v>
      </c>
      <c r="D30" s="39">
        <v>0.75</v>
      </c>
      <c r="E30" s="7">
        <f t="shared" si="13"/>
        <v>45</v>
      </c>
      <c r="F30" s="7">
        <f t="shared" si="14"/>
        <v>45</v>
      </c>
      <c r="G30" s="27">
        <f t="shared" si="15"/>
        <v>27</v>
      </c>
      <c r="H30" s="39">
        <v>0</v>
      </c>
      <c r="I30" s="39">
        <v>27</v>
      </c>
      <c r="J30" s="37">
        <v>0</v>
      </c>
      <c r="K30" s="39">
        <v>18</v>
      </c>
      <c r="L30" s="37">
        <v>0</v>
      </c>
      <c r="M30" s="7">
        <f t="shared" si="16"/>
        <v>18</v>
      </c>
    </row>
    <row r="31" spans="1:14" x14ac:dyDescent="0.2">
      <c r="A31" s="18" t="s">
        <v>77</v>
      </c>
      <c r="B31" s="7">
        <f t="shared" si="12"/>
        <v>1.5</v>
      </c>
      <c r="C31" s="39">
        <v>0</v>
      </c>
      <c r="D31" s="39">
        <v>1.5</v>
      </c>
      <c r="E31" s="7">
        <f t="shared" si="13"/>
        <v>18</v>
      </c>
      <c r="F31" s="7">
        <f t="shared" si="14"/>
        <v>18</v>
      </c>
      <c r="G31" s="27">
        <f>+SUM(H31:I31)</f>
        <v>0</v>
      </c>
      <c r="H31" s="37">
        <v>0</v>
      </c>
      <c r="I31" s="37">
        <v>0</v>
      </c>
      <c r="J31" s="37">
        <v>0</v>
      </c>
      <c r="K31" s="39">
        <v>0</v>
      </c>
      <c r="L31" s="39">
        <v>18</v>
      </c>
      <c r="M31" s="7">
        <f>+SUM(K31:L31)</f>
        <v>18</v>
      </c>
    </row>
    <row r="32" spans="1:14" x14ac:dyDescent="0.2">
      <c r="A32" s="18" t="s">
        <v>122</v>
      </c>
      <c r="B32" s="7">
        <f>C32+D32</f>
        <v>4</v>
      </c>
      <c r="C32" s="39">
        <v>3</v>
      </c>
      <c r="D32" s="39">
        <v>1</v>
      </c>
      <c r="E32" s="7">
        <f>B32*12</f>
        <v>48</v>
      </c>
      <c r="F32" s="7">
        <f>SUM(H32:L32)</f>
        <v>48</v>
      </c>
      <c r="G32" s="27">
        <f>+SUM(H32:I32)</f>
        <v>0</v>
      </c>
      <c r="H32" s="37">
        <v>0</v>
      </c>
      <c r="I32" s="37">
        <v>0</v>
      </c>
      <c r="J32" s="37">
        <v>0</v>
      </c>
      <c r="K32" s="39">
        <v>26</v>
      </c>
      <c r="L32" s="39">
        <v>22</v>
      </c>
      <c r="M32" s="7">
        <f>+SUM(K32:L32)</f>
        <v>48</v>
      </c>
    </row>
    <row r="33" spans="1:13" x14ac:dyDescent="0.2">
      <c r="A33" s="18" t="s">
        <v>99</v>
      </c>
      <c r="B33" s="7">
        <f t="shared" ref="B33" si="22">C33+D33</f>
        <v>3.5</v>
      </c>
      <c r="C33" s="39">
        <v>3</v>
      </c>
      <c r="D33" s="39">
        <v>0.5</v>
      </c>
      <c r="E33" s="7">
        <f t="shared" ref="E33" si="23">B33*12</f>
        <v>42</v>
      </c>
      <c r="F33" s="7">
        <f t="shared" ref="F33" si="24">SUM(H33:L33)</f>
        <v>42</v>
      </c>
      <c r="G33" s="27">
        <f t="shared" ref="G33" si="25">+SUM(H33:I33)</f>
        <v>33</v>
      </c>
      <c r="H33" s="39">
        <v>33</v>
      </c>
      <c r="I33" s="37">
        <v>0</v>
      </c>
      <c r="J33" s="37">
        <v>0</v>
      </c>
      <c r="K33" s="39">
        <v>9</v>
      </c>
      <c r="L33" s="37">
        <v>0</v>
      </c>
      <c r="M33" s="7">
        <f t="shared" ref="M33" si="26">+SUM(K33:L33)</f>
        <v>9</v>
      </c>
    </row>
    <row r="34" spans="1:13" x14ac:dyDescent="0.2">
      <c r="A34" s="18" t="s">
        <v>84</v>
      </c>
      <c r="B34" s="7">
        <f t="shared" si="12"/>
        <v>4</v>
      </c>
      <c r="C34" s="39">
        <v>3</v>
      </c>
      <c r="D34" s="39">
        <v>1</v>
      </c>
      <c r="E34" s="7">
        <f t="shared" si="13"/>
        <v>48</v>
      </c>
      <c r="F34" s="7">
        <f t="shared" si="14"/>
        <v>48</v>
      </c>
      <c r="G34" s="27">
        <f t="shared" si="15"/>
        <v>0</v>
      </c>
      <c r="H34" s="37">
        <v>0</v>
      </c>
      <c r="I34" s="37">
        <v>0</v>
      </c>
      <c r="J34" s="40">
        <v>12</v>
      </c>
      <c r="K34" s="39">
        <v>0</v>
      </c>
      <c r="L34" s="39">
        <v>36</v>
      </c>
      <c r="M34" s="7">
        <f t="shared" si="16"/>
        <v>36</v>
      </c>
    </row>
    <row r="35" spans="1:13" x14ac:dyDescent="0.2">
      <c r="A35" s="18" t="s">
        <v>85</v>
      </c>
      <c r="B35" s="7">
        <f t="shared" si="12"/>
        <v>1</v>
      </c>
      <c r="C35" s="39">
        <v>0.25</v>
      </c>
      <c r="D35" s="39">
        <v>0.75</v>
      </c>
      <c r="E35" s="7">
        <f t="shared" si="13"/>
        <v>12</v>
      </c>
      <c r="F35" s="7">
        <f t="shared" si="14"/>
        <v>12</v>
      </c>
      <c r="G35" s="27">
        <f t="shared" si="15"/>
        <v>0</v>
      </c>
      <c r="H35" s="37">
        <v>0</v>
      </c>
      <c r="I35" s="37">
        <v>0</v>
      </c>
      <c r="J35" s="39">
        <v>12</v>
      </c>
      <c r="K35" s="37">
        <v>0</v>
      </c>
      <c r="L35" s="37">
        <v>0</v>
      </c>
      <c r="M35" s="7">
        <f t="shared" si="16"/>
        <v>0</v>
      </c>
    </row>
    <row r="36" spans="1:13" x14ac:dyDescent="0.2">
      <c r="A36" s="18" t="s">
        <v>93</v>
      </c>
      <c r="B36" s="7">
        <f t="shared" si="12"/>
        <v>4</v>
      </c>
      <c r="C36" s="39">
        <v>3</v>
      </c>
      <c r="D36" s="39">
        <v>1</v>
      </c>
      <c r="E36" s="7">
        <f t="shared" ref="E36:E38" si="27">B36*12</f>
        <v>48</v>
      </c>
      <c r="F36" s="7">
        <f t="shared" ref="F36:F38" si="28">SUM(H36:L36)</f>
        <v>48</v>
      </c>
      <c r="G36" s="27">
        <f t="shared" ref="G36:G38" si="29">+SUM(H36:I36)</f>
        <v>0</v>
      </c>
      <c r="H36" s="40">
        <v>0</v>
      </c>
      <c r="I36" s="37">
        <v>0</v>
      </c>
      <c r="J36" s="39">
        <v>0</v>
      </c>
      <c r="K36" s="40">
        <v>24</v>
      </c>
      <c r="L36" s="37">
        <v>24</v>
      </c>
      <c r="M36" s="7">
        <f t="shared" si="16"/>
        <v>48</v>
      </c>
    </row>
    <row r="37" spans="1:13" x14ac:dyDescent="0.2">
      <c r="A37" s="18" t="s">
        <v>119</v>
      </c>
      <c r="B37" s="7">
        <v>3</v>
      </c>
      <c r="C37" s="38">
        <v>3</v>
      </c>
      <c r="D37" s="38">
        <v>0</v>
      </c>
      <c r="E37" s="7">
        <f t="shared" si="27"/>
        <v>36</v>
      </c>
      <c r="F37" s="7">
        <f t="shared" si="28"/>
        <v>36</v>
      </c>
      <c r="G37" s="27">
        <f t="shared" si="29"/>
        <v>0</v>
      </c>
      <c r="H37" s="37">
        <v>0</v>
      </c>
      <c r="I37" s="38">
        <v>0</v>
      </c>
      <c r="J37" s="37">
        <v>36</v>
      </c>
      <c r="K37" s="38">
        <v>0</v>
      </c>
      <c r="L37" s="37">
        <v>0</v>
      </c>
      <c r="M37" s="7">
        <f t="shared" si="16"/>
        <v>0</v>
      </c>
    </row>
    <row r="38" spans="1:13" x14ac:dyDescent="0.2">
      <c r="A38" s="18" t="s">
        <v>120</v>
      </c>
      <c r="B38" s="7">
        <v>3</v>
      </c>
      <c r="C38" s="38">
        <v>3</v>
      </c>
      <c r="D38" s="38">
        <v>0</v>
      </c>
      <c r="E38" s="7">
        <f t="shared" si="27"/>
        <v>36</v>
      </c>
      <c r="F38" s="7">
        <f t="shared" si="28"/>
        <v>36</v>
      </c>
      <c r="G38" s="27">
        <f t="shared" si="29"/>
        <v>0</v>
      </c>
      <c r="H38" s="37">
        <v>0</v>
      </c>
      <c r="I38" s="38">
        <v>0</v>
      </c>
      <c r="J38" s="37">
        <v>36</v>
      </c>
      <c r="K38" s="38">
        <v>0</v>
      </c>
      <c r="L38" s="37">
        <v>0</v>
      </c>
      <c r="M38" s="7">
        <f t="shared" si="16"/>
        <v>0</v>
      </c>
    </row>
    <row r="39" spans="1:13" x14ac:dyDescent="0.2">
      <c r="A39" s="18" t="s">
        <v>26</v>
      </c>
      <c r="B39" s="7">
        <f t="shared" si="12"/>
        <v>3.5</v>
      </c>
      <c r="C39" s="39">
        <v>3</v>
      </c>
      <c r="D39" s="39">
        <v>0.5</v>
      </c>
      <c r="E39" s="7">
        <f t="shared" si="13"/>
        <v>42</v>
      </c>
      <c r="F39" s="7">
        <f t="shared" si="14"/>
        <v>42</v>
      </c>
      <c r="G39" s="27">
        <f t="shared" si="15"/>
        <v>31</v>
      </c>
      <c r="H39" s="39">
        <v>31</v>
      </c>
      <c r="I39" s="37">
        <v>0</v>
      </c>
      <c r="J39" s="37">
        <v>0</v>
      </c>
      <c r="K39" s="39">
        <v>11</v>
      </c>
      <c r="L39" s="37">
        <v>0</v>
      </c>
      <c r="M39" s="7">
        <f t="shared" si="16"/>
        <v>11</v>
      </c>
    </row>
    <row r="40" spans="1:13" x14ac:dyDescent="0.2">
      <c r="A40" s="18" t="s">
        <v>25</v>
      </c>
      <c r="B40" s="7">
        <f t="shared" si="12"/>
        <v>4</v>
      </c>
      <c r="C40" s="39">
        <v>3</v>
      </c>
      <c r="D40" s="39">
        <v>1</v>
      </c>
      <c r="E40" s="7">
        <f t="shared" si="13"/>
        <v>48</v>
      </c>
      <c r="F40" s="7">
        <f t="shared" si="14"/>
        <v>48</v>
      </c>
      <c r="G40" s="27">
        <f t="shared" ref="G40:G45" si="30">+SUM(H40:I40)</f>
        <v>0</v>
      </c>
      <c r="H40" s="37">
        <v>0</v>
      </c>
      <c r="I40" s="37">
        <v>0</v>
      </c>
      <c r="J40" s="37">
        <v>0</v>
      </c>
      <c r="K40" s="39">
        <v>36</v>
      </c>
      <c r="L40" s="39">
        <v>12</v>
      </c>
      <c r="M40" s="7">
        <f t="shared" ref="M40:M45" si="31">+SUM(K40:L40)</f>
        <v>48</v>
      </c>
    </row>
    <row r="41" spans="1:13" x14ac:dyDescent="0.2">
      <c r="A41" s="18" t="s">
        <v>121</v>
      </c>
      <c r="B41" s="7">
        <f>C41+D41</f>
        <v>3.5</v>
      </c>
      <c r="C41" s="39">
        <v>3</v>
      </c>
      <c r="D41" s="39">
        <v>0.5</v>
      </c>
      <c r="E41" s="7">
        <f>B41*12</f>
        <v>42</v>
      </c>
      <c r="F41" s="7">
        <f>SUM(H41:L41)</f>
        <v>42</v>
      </c>
      <c r="G41" s="27">
        <f>+SUM(H41:I41)</f>
        <v>0</v>
      </c>
      <c r="H41" s="40">
        <v>0</v>
      </c>
      <c r="I41" s="40">
        <v>0</v>
      </c>
      <c r="J41" s="40">
        <v>0</v>
      </c>
      <c r="K41" s="39">
        <v>31</v>
      </c>
      <c r="L41" s="39">
        <v>11</v>
      </c>
      <c r="M41" s="7">
        <f t="shared" si="31"/>
        <v>42</v>
      </c>
    </row>
    <row r="42" spans="1:13" x14ac:dyDescent="0.2">
      <c r="A42" s="18" t="s">
        <v>61</v>
      </c>
      <c r="B42" s="7">
        <f t="shared" si="12"/>
        <v>4.25</v>
      </c>
      <c r="C42" s="39">
        <v>3</v>
      </c>
      <c r="D42" s="39">
        <v>1.25</v>
      </c>
      <c r="E42" s="7">
        <f t="shared" si="13"/>
        <v>51</v>
      </c>
      <c r="F42" s="7">
        <f t="shared" si="14"/>
        <v>51</v>
      </c>
      <c r="G42" s="27">
        <f>+SUM(H42:I42)</f>
        <v>0</v>
      </c>
      <c r="H42" s="37">
        <v>0</v>
      </c>
      <c r="I42" s="37">
        <v>0</v>
      </c>
      <c r="J42" s="37">
        <v>0</v>
      </c>
      <c r="K42" s="39">
        <v>28</v>
      </c>
      <c r="L42" s="39">
        <v>23</v>
      </c>
      <c r="M42" s="7">
        <f>+SUM(K42:L42)</f>
        <v>51</v>
      </c>
    </row>
    <row r="43" spans="1:13" x14ac:dyDescent="0.2">
      <c r="A43" s="18" t="s">
        <v>60</v>
      </c>
      <c r="B43" s="7">
        <f t="shared" si="12"/>
        <v>4</v>
      </c>
      <c r="C43" s="39">
        <v>3</v>
      </c>
      <c r="D43" s="39">
        <v>1</v>
      </c>
      <c r="E43" s="7">
        <f t="shared" si="13"/>
        <v>48</v>
      </c>
      <c r="F43" s="7">
        <f t="shared" si="14"/>
        <v>48</v>
      </c>
      <c r="G43" s="27">
        <f t="shared" si="30"/>
        <v>0</v>
      </c>
      <c r="H43" s="37">
        <v>0</v>
      </c>
      <c r="I43" s="37">
        <v>0</v>
      </c>
      <c r="J43" s="37">
        <v>0</v>
      </c>
      <c r="K43" s="39">
        <v>26</v>
      </c>
      <c r="L43" s="39">
        <v>22</v>
      </c>
      <c r="M43" s="7">
        <f t="shared" si="31"/>
        <v>48</v>
      </c>
    </row>
    <row r="44" spans="1:13" x14ac:dyDescent="0.2">
      <c r="A44" s="18" t="s">
        <v>74</v>
      </c>
      <c r="B44" s="7">
        <f t="shared" si="12"/>
        <v>3.5</v>
      </c>
      <c r="C44" s="39">
        <v>1</v>
      </c>
      <c r="D44" s="39">
        <v>2.5</v>
      </c>
      <c r="E44" s="7">
        <f t="shared" si="13"/>
        <v>42</v>
      </c>
      <c r="F44" s="7">
        <f t="shared" si="14"/>
        <v>42</v>
      </c>
      <c r="G44" s="27">
        <f>+SUM(H44:I44)</f>
        <v>0</v>
      </c>
      <c r="H44" s="37">
        <v>0</v>
      </c>
      <c r="I44" s="37">
        <v>0</v>
      </c>
      <c r="J44" s="37">
        <v>15</v>
      </c>
      <c r="K44" s="39">
        <v>0</v>
      </c>
      <c r="L44" s="39">
        <v>27</v>
      </c>
      <c r="M44" s="7">
        <f t="shared" si="31"/>
        <v>27</v>
      </c>
    </row>
    <row r="45" spans="1:13" x14ac:dyDescent="0.2">
      <c r="A45" s="18" t="s">
        <v>75</v>
      </c>
      <c r="B45" s="7">
        <f t="shared" si="12"/>
        <v>3</v>
      </c>
      <c r="C45" s="39">
        <v>3</v>
      </c>
      <c r="D45" s="39">
        <v>0</v>
      </c>
      <c r="E45" s="7">
        <f t="shared" si="13"/>
        <v>36</v>
      </c>
      <c r="F45" s="7">
        <f t="shared" si="14"/>
        <v>36</v>
      </c>
      <c r="G45" s="27">
        <f t="shared" si="30"/>
        <v>0</v>
      </c>
      <c r="H45" s="37">
        <v>0</v>
      </c>
      <c r="I45" s="37">
        <v>0</v>
      </c>
      <c r="J45" s="39">
        <v>36</v>
      </c>
      <c r="K45" s="37">
        <v>0</v>
      </c>
      <c r="L45" s="37">
        <v>0</v>
      </c>
      <c r="M45" s="7">
        <f t="shared" si="31"/>
        <v>0</v>
      </c>
    </row>
    <row r="46" spans="1:13" x14ac:dyDescent="0.2">
      <c r="A46" s="122" t="s">
        <v>62</v>
      </c>
      <c r="B46" s="123"/>
      <c r="C46" s="123"/>
      <c r="D46" s="123"/>
      <c r="E46" s="123"/>
      <c r="F46" s="123"/>
      <c r="G46" s="123"/>
      <c r="H46" s="123"/>
      <c r="I46" s="123"/>
      <c r="J46" s="123"/>
      <c r="K46" s="123"/>
      <c r="L46" s="123"/>
      <c r="M46" s="124"/>
    </row>
    <row r="47" spans="1:13" x14ac:dyDescent="0.2">
      <c r="A47" s="18" t="s">
        <v>97</v>
      </c>
      <c r="B47" s="7">
        <f t="shared" ref="B47:B48" si="32">C47+D47</f>
        <v>3</v>
      </c>
      <c r="C47" s="39">
        <v>3</v>
      </c>
      <c r="D47" s="39">
        <v>0</v>
      </c>
      <c r="E47" s="7">
        <f t="shared" ref="E47:E48" si="33">B47*12</f>
        <v>36</v>
      </c>
      <c r="F47" s="7">
        <f t="shared" ref="F47:F48" si="34">SUM(H47:L47)</f>
        <v>36</v>
      </c>
      <c r="G47" s="11">
        <f>+SUM(H47:I47)</f>
        <v>0</v>
      </c>
      <c r="H47" s="39">
        <v>0</v>
      </c>
      <c r="I47" s="40">
        <v>0</v>
      </c>
      <c r="J47" s="40">
        <v>0</v>
      </c>
      <c r="K47" s="39">
        <v>24</v>
      </c>
      <c r="L47" s="40">
        <v>12</v>
      </c>
      <c r="M47" s="12">
        <f>+SUM(K47:L47)</f>
        <v>36</v>
      </c>
    </row>
    <row r="48" spans="1:13" x14ac:dyDescent="0.2">
      <c r="A48" s="18" t="s">
        <v>98</v>
      </c>
      <c r="B48" s="7">
        <f t="shared" si="32"/>
        <v>4</v>
      </c>
      <c r="C48" s="39">
        <v>3</v>
      </c>
      <c r="D48" s="39">
        <v>1</v>
      </c>
      <c r="E48" s="7">
        <f t="shared" si="33"/>
        <v>48</v>
      </c>
      <c r="F48" s="7">
        <f t="shared" si="34"/>
        <v>48</v>
      </c>
      <c r="G48" s="11">
        <f>+SUM(H48:I48)</f>
        <v>0</v>
      </c>
      <c r="H48" s="39">
        <v>0</v>
      </c>
      <c r="I48" s="40">
        <v>0</v>
      </c>
      <c r="J48" s="40">
        <v>0</v>
      </c>
      <c r="K48" s="39">
        <v>26</v>
      </c>
      <c r="L48" s="40">
        <v>22</v>
      </c>
      <c r="M48" s="12">
        <f>+SUM(K48:L48)</f>
        <v>48</v>
      </c>
    </row>
    <row r="50" spans="1:14" x14ac:dyDescent="0.2">
      <c r="A50" s="16" t="s">
        <v>54</v>
      </c>
      <c r="B50" s="1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"/>
    </row>
    <row r="51" spans="1:14" x14ac:dyDescent="0.2">
      <c r="A51" s="1"/>
      <c r="B51" s="2" t="s">
        <v>2</v>
      </c>
      <c r="C51" s="2" t="s">
        <v>3</v>
      </c>
      <c r="D51" s="2" t="s">
        <v>4</v>
      </c>
      <c r="E51" s="83" t="s">
        <v>83</v>
      </c>
      <c r="F51" s="2" t="s">
        <v>5</v>
      </c>
      <c r="G51" s="2" t="s">
        <v>6</v>
      </c>
      <c r="H51" s="2" t="s">
        <v>7</v>
      </c>
      <c r="I51" s="2" t="s">
        <v>8</v>
      </c>
      <c r="J51" s="2" t="s">
        <v>9</v>
      </c>
      <c r="K51" s="2" t="s">
        <v>10</v>
      </c>
      <c r="L51" s="2" t="s">
        <v>11</v>
      </c>
      <c r="M51" s="2" t="s">
        <v>12</v>
      </c>
    </row>
    <row r="52" spans="1:14" x14ac:dyDescent="0.2">
      <c r="A52" s="48" t="s">
        <v>63</v>
      </c>
      <c r="B52" s="7">
        <f t="shared" ref="B52" si="35">C52+D52</f>
        <v>7</v>
      </c>
      <c r="C52" s="49">
        <v>0</v>
      </c>
      <c r="D52" s="49">
        <v>7</v>
      </c>
      <c r="E52" s="7">
        <f t="shared" ref="E52:E53" si="36">B52*12</f>
        <v>84</v>
      </c>
      <c r="F52" s="7">
        <f t="shared" ref="F52:F53" si="37">SUM(H52:L52)</f>
        <v>84</v>
      </c>
      <c r="G52" s="51">
        <f>+SUM(H52:I52)</f>
        <v>0</v>
      </c>
      <c r="H52" s="49">
        <v>0</v>
      </c>
      <c r="I52" s="49">
        <v>0</v>
      </c>
      <c r="J52" s="49">
        <v>21</v>
      </c>
      <c r="K52" s="49">
        <v>0</v>
      </c>
      <c r="L52" s="49">
        <v>63</v>
      </c>
      <c r="M52" s="50">
        <f>+SUM(K52:L52)</f>
        <v>63</v>
      </c>
    </row>
    <row r="53" spans="1:14" x14ac:dyDescent="0.2">
      <c r="A53" s="110" t="s">
        <v>125</v>
      </c>
      <c r="B53" s="7">
        <v>3</v>
      </c>
      <c r="C53" s="38">
        <v>3</v>
      </c>
      <c r="D53" s="38">
        <v>0</v>
      </c>
      <c r="E53" s="7">
        <f t="shared" si="36"/>
        <v>36</v>
      </c>
      <c r="F53" s="7">
        <f t="shared" si="37"/>
        <v>36</v>
      </c>
      <c r="G53" s="27">
        <f t="shared" ref="G53" si="38">+SUM(H53:I53)</f>
        <v>0</v>
      </c>
      <c r="H53" s="37">
        <v>0</v>
      </c>
      <c r="I53" s="38">
        <v>0</v>
      </c>
      <c r="J53" s="37">
        <v>36</v>
      </c>
      <c r="K53" s="38">
        <v>0</v>
      </c>
      <c r="L53" s="37">
        <v>0</v>
      </c>
      <c r="M53" s="7">
        <f t="shared" ref="M53" si="39">+SUM(K53:L53)</f>
        <v>0</v>
      </c>
    </row>
    <row r="56" spans="1:14" x14ac:dyDescent="0.2">
      <c r="A56" s="16" t="s">
        <v>30</v>
      </c>
    </row>
    <row r="57" spans="1:14" x14ac:dyDescent="0.2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4" x14ac:dyDescent="0.2">
      <c r="A58" s="52" t="s">
        <v>56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4" x14ac:dyDescent="0.2">
      <c r="A59" s="6" t="s">
        <v>135</v>
      </c>
      <c r="B59" s="7">
        <f t="shared" ref="B59:B63" si="40">C59+D59</f>
        <v>3.75</v>
      </c>
      <c r="C59" s="38">
        <v>3</v>
      </c>
      <c r="D59" s="38">
        <v>0.75</v>
      </c>
      <c r="E59" s="7">
        <f t="shared" ref="E59:E63" si="41">B59*12</f>
        <v>45</v>
      </c>
      <c r="F59" s="7">
        <f t="shared" ref="F59:F63" si="42">SUM(H59:L59)</f>
        <v>45</v>
      </c>
      <c r="G59" s="27">
        <f t="shared" ref="G59:G63" si="43">+SUM(H59:I59)</f>
        <v>12</v>
      </c>
      <c r="H59" s="37">
        <v>12</v>
      </c>
      <c r="I59" s="37">
        <v>0</v>
      </c>
      <c r="J59" s="37">
        <v>0</v>
      </c>
      <c r="K59" s="37">
        <v>33</v>
      </c>
      <c r="L59" s="37">
        <v>0</v>
      </c>
      <c r="M59" s="7">
        <f t="shared" ref="M59:M63" si="44">+SUM(K59:L59)</f>
        <v>33</v>
      </c>
    </row>
    <row r="60" spans="1:14" x14ac:dyDescent="0.2">
      <c r="A60" s="18" t="s">
        <v>105</v>
      </c>
      <c r="B60" s="7">
        <f t="shared" si="40"/>
        <v>4</v>
      </c>
      <c r="C60" s="39">
        <v>3</v>
      </c>
      <c r="D60" s="39">
        <v>1</v>
      </c>
      <c r="E60" s="7">
        <f t="shared" si="41"/>
        <v>48</v>
      </c>
      <c r="F60" s="7">
        <f t="shared" si="42"/>
        <v>48</v>
      </c>
      <c r="G60" s="27">
        <f t="shared" si="43"/>
        <v>12</v>
      </c>
      <c r="H60" s="40">
        <v>12</v>
      </c>
      <c r="I60" s="40">
        <v>0</v>
      </c>
      <c r="J60" s="40">
        <v>0</v>
      </c>
      <c r="K60" s="40">
        <v>36</v>
      </c>
      <c r="L60" s="40">
        <v>0</v>
      </c>
      <c r="M60" s="7">
        <f t="shared" si="44"/>
        <v>36</v>
      </c>
    </row>
    <row r="61" spans="1:14" x14ac:dyDescent="0.2">
      <c r="A61" s="18" t="s">
        <v>81</v>
      </c>
      <c r="B61" s="7">
        <f t="shared" si="40"/>
        <v>3.75</v>
      </c>
      <c r="C61" s="39">
        <v>3</v>
      </c>
      <c r="D61" s="39">
        <v>0.75</v>
      </c>
      <c r="E61" s="7">
        <f t="shared" si="41"/>
        <v>45</v>
      </c>
      <c r="F61" s="7">
        <f t="shared" si="42"/>
        <v>45</v>
      </c>
      <c r="G61" s="27">
        <f t="shared" si="43"/>
        <v>0</v>
      </c>
      <c r="H61" s="40">
        <v>0</v>
      </c>
      <c r="I61" s="40">
        <v>0</v>
      </c>
      <c r="J61" s="40">
        <v>0</v>
      </c>
      <c r="K61" s="40">
        <v>27</v>
      </c>
      <c r="L61" s="40">
        <v>18</v>
      </c>
      <c r="M61" s="7">
        <f t="shared" si="44"/>
        <v>45</v>
      </c>
    </row>
    <row r="62" spans="1:14" x14ac:dyDescent="0.2">
      <c r="A62" s="18" t="s">
        <v>24</v>
      </c>
      <c r="B62" s="7">
        <f t="shared" si="40"/>
        <v>4.25</v>
      </c>
      <c r="C62" s="39">
        <v>3</v>
      </c>
      <c r="D62" s="39">
        <v>1.25</v>
      </c>
      <c r="E62" s="7">
        <f t="shared" si="41"/>
        <v>51</v>
      </c>
      <c r="F62" s="7">
        <f t="shared" si="42"/>
        <v>51</v>
      </c>
      <c r="G62" s="27">
        <f t="shared" si="43"/>
        <v>0</v>
      </c>
      <c r="H62" s="40">
        <v>0</v>
      </c>
      <c r="I62" s="40">
        <v>0</v>
      </c>
      <c r="J62" s="40">
        <v>0</v>
      </c>
      <c r="K62" s="39">
        <v>26</v>
      </c>
      <c r="L62" s="39">
        <v>25</v>
      </c>
      <c r="M62" s="7">
        <f t="shared" si="44"/>
        <v>51</v>
      </c>
    </row>
    <row r="63" spans="1:14" x14ac:dyDescent="0.2">
      <c r="A63" s="18" t="s">
        <v>136</v>
      </c>
      <c r="B63" s="7">
        <f t="shared" si="40"/>
        <v>3.5</v>
      </c>
      <c r="C63" s="39">
        <v>3</v>
      </c>
      <c r="D63" s="39">
        <v>0.5</v>
      </c>
      <c r="E63" s="7">
        <f t="shared" si="41"/>
        <v>42</v>
      </c>
      <c r="F63" s="7">
        <f t="shared" si="42"/>
        <v>42</v>
      </c>
      <c r="G63" s="27">
        <f t="shared" si="43"/>
        <v>21</v>
      </c>
      <c r="H63" s="37">
        <v>21</v>
      </c>
      <c r="I63" s="37">
        <v>0</v>
      </c>
      <c r="J63" s="37">
        <v>0</v>
      </c>
      <c r="K63" s="39">
        <v>21</v>
      </c>
      <c r="L63" s="39">
        <v>0</v>
      </c>
      <c r="M63" s="7">
        <f t="shared" si="44"/>
        <v>21</v>
      </c>
    </row>
    <row r="64" spans="1:14" x14ac:dyDescent="0.2">
      <c r="A64" s="20" t="s">
        <v>106</v>
      </c>
      <c r="B64" s="7">
        <f t="shared" ref="B64:B83" si="45">C64+D64</f>
        <v>3</v>
      </c>
      <c r="C64" s="28">
        <v>3</v>
      </c>
      <c r="D64" s="28">
        <v>0</v>
      </c>
      <c r="E64" s="7">
        <f t="shared" ref="E64:E83" si="46">B64*12</f>
        <v>36</v>
      </c>
      <c r="F64" s="7">
        <f t="shared" ref="F64:F83" si="47">SUM(H64:L64)</f>
        <v>36</v>
      </c>
      <c r="G64" s="27">
        <f t="shared" ref="G64:G83" si="48">+SUM(H64:I64)</f>
        <v>9</v>
      </c>
      <c r="H64" s="28">
        <v>0</v>
      </c>
      <c r="I64" s="28">
        <v>9</v>
      </c>
      <c r="J64" s="28">
        <v>0</v>
      </c>
      <c r="K64" s="28">
        <v>18</v>
      </c>
      <c r="L64" s="28">
        <v>9</v>
      </c>
      <c r="M64" s="7">
        <f t="shared" ref="M64:M83" si="49">+SUM(K64:L64)</f>
        <v>27</v>
      </c>
    </row>
    <row r="65" spans="1:13" x14ac:dyDescent="0.2">
      <c r="A65" s="20" t="s">
        <v>100</v>
      </c>
      <c r="B65" s="7">
        <f t="shared" si="45"/>
        <v>3</v>
      </c>
      <c r="C65" s="28">
        <v>3</v>
      </c>
      <c r="D65" s="28">
        <v>0</v>
      </c>
      <c r="E65" s="7">
        <f t="shared" si="46"/>
        <v>36</v>
      </c>
      <c r="F65" s="7">
        <f t="shared" si="47"/>
        <v>36</v>
      </c>
      <c r="G65" s="27">
        <f t="shared" si="48"/>
        <v>9</v>
      </c>
      <c r="H65" s="28">
        <v>9</v>
      </c>
      <c r="I65" s="28">
        <v>0</v>
      </c>
      <c r="J65" s="28">
        <v>0</v>
      </c>
      <c r="K65" s="28">
        <v>18</v>
      </c>
      <c r="L65" s="28">
        <v>9</v>
      </c>
      <c r="M65" s="7">
        <f t="shared" si="49"/>
        <v>27</v>
      </c>
    </row>
    <row r="66" spans="1:13" x14ac:dyDescent="0.2">
      <c r="A66" s="20" t="s">
        <v>108</v>
      </c>
      <c r="B66" s="7">
        <f t="shared" si="45"/>
        <v>4</v>
      </c>
      <c r="C66" s="28">
        <v>3</v>
      </c>
      <c r="D66" s="28">
        <v>1</v>
      </c>
      <c r="E66" s="7">
        <f t="shared" si="46"/>
        <v>48</v>
      </c>
      <c r="F66" s="7">
        <f t="shared" si="47"/>
        <v>48</v>
      </c>
      <c r="G66" s="27">
        <f t="shared" si="48"/>
        <v>0</v>
      </c>
      <c r="H66" s="28">
        <v>0</v>
      </c>
      <c r="I66" s="28">
        <v>0</v>
      </c>
      <c r="J66" s="28">
        <v>0</v>
      </c>
      <c r="K66" s="28">
        <v>24</v>
      </c>
      <c r="L66" s="28">
        <v>24</v>
      </c>
      <c r="M66" s="7">
        <f t="shared" si="49"/>
        <v>48</v>
      </c>
    </row>
    <row r="67" spans="1:13" x14ac:dyDescent="0.2">
      <c r="A67" s="20" t="s">
        <v>107</v>
      </c>
      <c r="B67" s="7">
        <f t="shared" si="45"/>
        <v>3.5</v>
      </c>
      <c r="C67" s="28">
        <v>3</v>
      </c>
      <c r="D67" s="28">
        <v>0.5</v>
      </c>
      <c r="E67" s="7">
        <f t="shared" si="46"/>
        <v>42</v>
      </c>
      <c r="F67" s="7">
        <f t="shared" si="47"/>
        <v>42</v>
      </c>
      <c r="G67" s="27">
        <f t="shared" si="48"/>
        <v>0</v>
      </c>
      <c r="H67" s="28">
        <v>0</v>
      </c>
      <c r="I67" s="28">
        <v>0</v>
      </c>
      <c r="J67" s="28">
        <v>0</v>
      </c>
      <c r="K67" s="28">
        <v>15</v>
      </c>
      <c r="L67" s="28">
        <v>27</v>
      </c>
      <c r="M67" s="7">
        <f t="shared" si="49"/>
        <v>42</v>
      </c>
    </row>
    <row r="68" spans="1:13" x14ac:dyDescent="0.2">
      <c r="A68" s="20" t="s">
        <v>123</v>
      </c>
      <c r="B68" s="7">
        <f t="shared" ref="B68" si="50">C68+D68</f>
        <v>3.5</v>
      </c>
      <c r="C68" s="28">
        <v>3</v>
      </c>
      <c r="D68" s="28">
        <v>0.5</v>
      </c>
      <c r="E68" s="7">
        <f t="shared" ref="E68" si="51">B68*12</f>
        <v>42</v>
      </c>
      <c r="F68" s="7">
        <f t="shared" ref="F68" si="52">SUM(H68:L68)</f>
        <v>42</v>
      </c>
      <c r="G68" s="27">
        <f t="shared" ref="G68" si="53">+SUM(H68:I68)</f>
        <v>11</v>
      </c>
      <c r="H68" s="28">
        <v>11</v>
      </c>
      <c r="I68" s="28">
        <v>0</v>
      </c>
      <c r="J68" s="28">
        <v>0</v>
      </c>
      <c r="K68" s="28">
        <v>20</v>
      </c>
      <c r="L68" s="28">
        <v>11</v>
      </c>
      <c r="M68" s="7">
        <f t="shared" ref="M68" si="54">+SUM(K68:L68)</f>
        <v>31</v>
      </c>
    </row>
    <row r="69" spans="1:13" x14ac:dyDescent="0.2">
      <c r="A69" s="20" t="s">
        <v>104</v>
      </c>
      <c r="B69" s="7">
        <f t="shared" si="45"/>
        <v>3.25</v>
      </c>
      <c r="C69" s="28">
        <v>3</v>
      </c>
      <c r="D69" s="28">
        <v>0.25</v>
      </c>
      <c r="E69" s="7">
        <f t="shared" si="46"/>
        <v>39</v>
      </c>
      <c r="F69" s="7">
        <f t="shared" si="47"/>
        <v>39</v>
      </c>
      <c r="G69" s="27">
        <f t="shared" si="48"/>
        <v>0</v>
      </c>
      <c r="H69" s="28">
        <v>0</v>
      </c>
      <c r="I69" s="28">
        <v>0</v>
      </c>
      <c r="J69" s="28">
        <v>0</v>
      </c>
      <c r="K69" s="28">
        <v>15</v>
      </c>
      <c r="L69" s="28">
        <v>24</v>
      </c>
      <c r="M69" s="7">
        <f t="shared" si="49"/>
        <v>39</v>
      </c>
    </row>
    <row r="70" spans="1:13" x14ac:dyDescent="0.2">
      <c r="A70" s="20" t="s">
        <v>31</v>
      </c>
      <c r="B70" s="7">
        <f t="shared" si="45"/>
        <v>4.25</v>
      </c>
      <c r="C70" s="28">
        <v>3</v>
      </c>
      <c r="D70" s="28">
        <v>1.25</v>
      </c>
      <c r="E70" s="7">
        <f t="shared" si="46"/>
        <v>51</v>
      </c>
      <c r="F70" s="7">
        <f t="shared" si="47"/>
        <v>51</v>
      </c>
      <c r="G70" s="27">
        <f t="shared" si="48"/>
        <v>0</v>
      </c>
      <c r="H70" s="28">
        <v>0</v>
      </c>
      <c r="I70" s="28">
        <v>0</v>
      </c>
      <c r="J70" s="28">
        <v>0</v>
      </c>
      <c r="K70" s="28">
        <v>15</v>
      </c>
      <c r="L70" s="28">
        <v>36</v>
      </c>
      <c r="M70" s="7">
        <f t="shared" si="49"/>
        <v>51</v>
      </c>
    </row>
    <row r="71" spans="1:13" x14ac:dyDescent="0.2">
      <c r="A71" s="20" t="s">
        <v>80</v>
      </c>
      <c r="B71" s="7">
        <f t="shared" si="45"/>
        <v>3.25</v>
      </c>
      <c r="C71" s="28">
        <v>3</v>
      </c>
      <c r="D71" s="28">
        <v>0.25</v>
      </c>
      <c r="E71" s="7">
        <f t="shared" si="46"/>
        <v>39</v>
      </c>
      <c r="F71" s="7">
        <f t="shared" si="47"/>
        <v>39</v>
      </c>
      <c r="G71" s="27">
        <f t="shared" si="48"/>
        <v>0</v>
      </c>
      <c r="H71" s="28">
        <v>0</v>
      </c>
      <c r="I71" s="28">
        <v>0</v>
      </c>
      <c r="J71" s="28">
        <v>0</v>
      </c>
      <c r="K71" s="28">
        <v>29</v>
      </c>
      <c r="L71" s="28">
        <v>10</v>
      </c>
      <c r="M71" s="7">
        <f t="shared" si="49"/>
        <v>39</v>
      </c>
    </row>
    <row r="72" spans="1:13" x14ac:dyDescent="0.2">
      <c r="A72" s="20" t="s">
        <v>32</v>
      </c>
      <c r="B72" s="7">
        <f t="shared" si="45"/>
        <v>3.5</v>
      </c>
      <c r="C72" s="28">
        <v>3</v>
      </c>
      <c r="D72" s="28">
        <v>0.5</v>
      </c>
      <c r="E72" s="7">
        <f t="shared" si="46"/>
        <v>42</v>
      </c>
      <c r="F72" s="7">
        <f t="shared" si="47"/>
        <v>42</v>
      </c>
      <c r="G72" s="27">
        <f t="shared" si="48"/>
        <v>0</v>
      </c>
      <c r="H72" s="28">
        <v>0</v>
      </c>
      <c r="I72" s="28">
        <v>0</v>
      </c>
      <c r="J72" s="28">
        <v>0</v>
      </c>
      <c r="K72" s="28">
        <v>16</v>
      </c>
      <c r="L72" s="28">
        <v>26</v>
      </c>
      <c r="M72" s="7">
        <f t="shared" si="49"/>
        <v>42</v>
      </c>
    </row>
    <row r="73" spans="1:13" x14ac:dyDescent="0.2">
      <c r="A73" s="20" t="s">
        <v>67</v>
      </c>
      <c r="B73" s="7">
        <f t="shared" si="45"/>
        <v>3.5</v>
      </c>
      <c r="C73" s="28">
        <v>3</v>
      </c>
      <c r="D73" s="28">
        <v>0.5</v>
      </c>
      <c r="E73" s="7">
        <f t="shared" si="46"/>
        <v>42</v>
      </c>
      <c r="F73" s="7">
        <f t="shared" si="47"/>
        <v>42</v>
      </c>
      <c r="G73" s="27">
        <f t="shared" si="48"/>
        <v>0</v>
      </c>
      <c r="H73" s="54">
        <v>0</v>
      </c>
      <c r="I73" s="54">
        <v>0</v>
      </c>
      <c r="J73" s="54">
        <v>0</v>
      </c>
      <c r="K73" s="54">
        <v>21</v>
      </c>
      <c r="L73" s="54">
        <v>21</v>
      </c>
      <c r="M73" s="7">
        <f t="shared" si="49"/>
        <v>42</v>
      </c>
    </row>
    <row r="74" spans="1:13" x14ac:dyDescent="0.2">
      <c r="A74" s="20" t="s">
        <v>33</v>
      </c>
      <c r="B74" s="7">
        <f t="shared" si="45"/>
        <v>3.25</v>
      </c>
      <c r="C74" s="28">
        <v>3</v>
      </c>
      <c r="D74" s="28">
        <v>0.25</v>
      </c>
      <c r="E74" s="7">
        <f t="shared" si="46"/>
        <v>39</v>
      </c>
      <c r="F74" s="7">
        <f t="shared" si="47"/>
        <v>39</v>
      </c>
      <c r="G74" s="27">
        <f t="shared" si="48"/>
        <v>0</v>
      </c>
      <c r="H74" s="28">
        <v>0</v>
      </c>
      <c r="I74" s="28">
        <v>0</v>
      </c>
      <c r="J74" s="28">
        <v>0</v>
      </c>
      <c r="K74" s="28">
        <v>21</v>
      </c>
      <c r="L74" s="28">
        <v>18</v>
      </c>
      <c r="M74" s="7">
        <f t="shared" si="49"/>
        <v>39</v>
      </c>
    </row>
    <row r="75" spans="1:13" x14ac:dyDescent="0.2">
      <c r="A75" s="20" t="s">
        <v>34</v>
      </c>
      <c r="B75" s="7">
        <f t="shared" si="45"/>
        <v>3.25</v>
      </c>
      <c r="C75" s="28">
        <v>3</v>
      </c>
      <c r="D75" s="28">
        <v>0.25</v>
      </c>
      <c r="E75" s="7">
        <f t="shared" si="46"/>
        <v>39</v>
      </c>
      <c r="F75" s="7">
        <f t="shared" si="47"/>
        <v>39</v>
      </c>
      <c r="G75" s="27">
        <f t="shared" si="48"/>
        <v>0</v>
      </c>
      <c r="H75" s="28">
        <v>0</v>
      </c>
      <c r="I75" s="28">
        <v>0</v>
      </c>
      <c r="J75" s="28">
        <v>0</v>
      </c>
      <c r="K75" s="28">
        <v>20</v>
      </c>
      <c r="L75" s="28">
        <v>19</v>
      </c>
      <c r="M75" s="7">
        <f t="shared" si="49"/>
        <v>39</v>
      </c>
    </row>
    <row r="76" spans="1:13" x14ac:dyDescent="0.2">
      <c r="A76" s="20" t="s">
        <v>66</v>
      </c>
      <c r="B76" s="7">
        <f t="shared" si="45"/>
        <v>3.25</v>
      </c>
      <c r="C76" s="28">
        <v>3</v>
      </c>
      <c r="D76" s="28">
        <v>0.25</v>
      </c>
      <c r="E76" s="7">
        <f t="shared" si="46"/>
        <v>39</v>
      </c>
      <c r="F76" s="7">
        <f t="shared" si="47"/>
        <v>39</v>
      </c>
      <c r="G76" s="27">
        <f>+SUM(H76:I76)</f>
        <v>0</v>
      </c>
      <c r="H76" s="28">
        <v>0</v>
      </c>
      <c r="I76" s="28">
        <v>0</v>
      </c>
      <c r="J76" s="28">
        <v>0</v>
      </c>
      <c r="K76" s="28">
        <v>18</v>
      </c>
      <c r="L76" s="28">
        <v>21</v>
      </c>
      <c r="M76" s="7">
        <f>+SUM(K76:L76)</f>
        <v>39</v>
      </c>
    </row>
    <row r="77" spans="1:13" x14ac:dyDescent="0.2">
      <c r="A77" s="20" t="s">
        <v>35</v>
      </c>
      <c r="B77" s="7">
        <f t="shared" si="45"/>
        <v>3.5</v>
      </c>
      <c r="C77" s="28">
        <v>3</v>
      </c>
      <c r="D77" s="28">
        <v>0.5</v>
      </c>
      <c r="E77" s="7">
        <f t="shared" si="46"/>
        <v>42</v>
      </c>
      <c r="F77" s="7">
        <f t="shared" si="47"/>
        <v>42</v>
      </c>
      <c r="G77" s="27">
        <f t="shared" si="48"/>
        <v>0</v>
      </c>
      <c r="H77" s="28">
        <v>0</v>
      </c>
      <c r="I77" s="28">
        <v>0</v>
      </c>
      <c r="J77" s="28">
        <v>0</v>
      </c>
      <c r="K77" s="28">
        <v>21</v>
      </c>
      <c r="L77" s="28">
        <v>21</v>
      </c>
      <c r="M77" s="7">
        <f t="shared" si="49"/>
        <v>42</v>
      </c>
    </row>
    <row r="78" spans="1:13" x14ac:dyDescent="0.2">
      <c r="A78" s="20" t="s">
        <v>36</v>
      </c>
      <c r="B78" s="7">
        <f t="shared" si="45"/>
        <v>3</v>
      </c>
      <c r="C78" s="28">
        <v>3</v>
      </c>
      <c r="D78" s="28">
        <v>0</v>
      </c>
      <c r="E78" s="7">
        <f t="shared" si="46"/>
        <v>36</v>
      </c>
      <c r="F78" s="7">
        <f t="shared" si="47"/>
        <v>36</v>
      </c>
      <c r="G78" s="27">
        <f t="shared" si="48"/>
        <v>0</v>
      </c>
      <c r="H78" s="28">
        <v>0</v>
      </c>
      <c r="I78" s="28">
        <v>0</v>
      </c>
      <c r="J78" s="28">
        <v>0</v>
      </c>
      <c r="K78" s="28">
        <v>18</v>
      </c>
      <c r="L78" s="28">
        <v>18</v>
      </c>
      <c r="M78" s="7">
        <f t="shared" si="49"/>
        <v>36</v>
      </c>
    </row>
    <row r="79" spans="1:13" x14ac:dyDescent="0.2">
      <c r="A79" s="18" t="s">
        <v>37</v>
      </c>
      <c r="B79" s="7">
        <f t="shared" si="45"/>
        <v>3.5</v>
      </c>
      <c r="C79" s="39">
        <v>3</v>
      </c>
      <c r="D79" s="39">
        <v>0.5</v>
      </c>
      <c r="E79" s="7">
        <f t="shared" si="46"/>
        <v>42</v>
      </c>
      <c r="F79" s="7">
        <f t="shared" si="47"/>
        <v>42</v>
      </c>
      <c r="G79" s="27">
        <f t="shared" si="48"/>
        <v>0</v>
      </c>
      <c r="H79" s="40">
        <v>0</v>
      </c>
      <c r="I79" s="40">
        <v>0</v>
      </c>
      <c r="J79" s="40">
        <v>0</v>
      </c>
      <c r="K79" s="39">
        <v>11</v>
      </c>
      <c r="L79" s="39">
        <v>31</v>
      </c>
      <c r="M79" s="7">
        <f t="shared" si="49"/>
        <v>42</v>
      </c>
    </row>
    <row r="80" spans="1:13" x14ac:dyDescent="0.2">
      <c r="A80" s="18" t="s">
        <v>124</v>
      </c>
      <c r="B80" s="7">
        <f t="shared" ref="B80" si="55">C80+D80</f>
        <v>3.5</v>
      </c>
      <c r="C80" s="39">
        <v>3</v>
      </c>
      <c r="D80" s="39">
        <v>0.5</v>
      </c>
      <c r="E80" s="7">
        <f t="shared" ref="E80" si="56">B80*12</f>
        <v>42</v>
      </c>
      <c r="F80" s="7">
        <f t="shared" ref="F80:F81" si="57">SUM(H80:L80)</f>
        <v>42</v>
      </c>
      <c r="G80" s="27">
        <f t="shared" ref="G80:G81" si="58">+SUM(H80:I80)</f>
        <v>0</v>
      </c>
      <c r="H80" s="40">
        <v>0</v>
      </c>
      <c r="I80" s="40">
        <v>0</v>
      </c>
      <c r="J80" s="40">
        <v>0</v>
      </c>
      <c r="K80" s="39">
        <v>31</v>
      </c>
      <c r="L80" s="39">
        <v>11</v>
      </c>
      <c r="M80" s="7">
        <f t="shared" ref="M80:M81" si="59">+SUM(K80:L80)</f>
        <v>42</v>
      </c>
    </row>
    <row r="81" spans="1:13" x14ac:dyDescent="0.2">
      <c r="A81" s="18" t="s">
        <v>145</v>
      </c>
      <c r="B81" s="7">
        <v>3</v>
      </c>
      <c r="C81" s="39">
        <v>3</v>
      </c>
      <c r="D81" s="39">
        <v>0</v>
      </c>
      <c r="E81" s="7">
        <v>36</v>
      </c>
      <c r="F81" s="7">
        <f t="shared" si="57"/>
        <v>36</v>
      </c>
      <c r="G81" s="128">
        <f t="shared" si="58"/>
        <v>0</v>
      </c>
      <c r="H81" s="133">
        <v>0</v>
      </c>
      <c r="I81" s="133">
        <v>0</v>
      </c>
      <c r="J81" s="133">
        <v>0</v>
      </c>
      <c r="K81" s="39">
        <v>26</v>
      </c>
      <c r="L81" s="39">
        <v>10</v>
      </c>
      <c r="M81" s="7">
        <f t="shared" si="59"/>
        <v>36</v>
      </c>
    </row>
    <row r="82" spans="1:13" x14ac:dyDescent="0.2">
      <c r="A82" s="18" t="s">
        <v>82</v>
      </c>
      <c r="B82" s="7">
        <f t="shared" si="45"/>
        <v>3.5</v>
      </c>
      <c r="C82" s="39">
        <v>3</v>
      </c>
      <c r="D82" s="39">
        <v>0.5</v>
      </c>
      <c r="E82" s="7">
        <f t="shared" si="46"/>
        <v>42</v>
      </c>
      <c r="F82" s="7">
        <f t="shared" si="47"/>
        <v>42</v>
      </c>
      <c r="G82" s="27">
        <f t="shared" si="48"/>
        <v>0</v>
      </c>
      <c r="H82" s="40">
        <v>0</v>
      </c>
      <c r="I82" s="40">
        <v>0</v>
      </c>
      <c r="J82" s="40">
        <v>0</v>
      </c>
      <c r="K82" s="39">
        <v>42</v>
      </c>
      <c r="L82" s="39">
        <v>0</v>
      </c>
      <c r="M82" s="7">
        <f t="shared" si="49"/>
        <v>42</v>
      </c>
    </row>
    <row r="83" spans="1:13" x14ac:dyDescent="0.2">
      <c r="A83" s="79" t="s">
        <v>76</v>
      </c>
      <c r="B83" s="7">
        <f t="shared" si="45"/>
        <v>3.5</v>
      </c>
      <c r="C83" s="49">
        <v>0</v>
      </c>
      <c r="D83" s="49">
        <v>3.5</v>
      </c>
      <c r="E83" s="7">
        <f t="shared" si="46"/>
        <v>42</v>
      </c>
      <c r="F83" s="7">
        <f t="shared" si="47"/>
        <v>42</v>
      </c>
      <c r="G83" s="27">
        <f t="shared" si="48"/>
        <v>0</v>
      </c>
      <c r="H83" s="49">
        <v>0</v>
      </c>
      <c r="I83" s="49">
        <v>0</v>
      </c>
      <c r="J83" s="49">
        <v>0</v>
      </c>
      <c r="K83" s="49">
        <v>42</v>
      </c>
      <c r="L83" s="49">
        <v>0</v>
      </c>
      <c r="M83" s="7">
        <f t="shared" si="49"/>
        <v>42</v>
      </c>
    </row>
    <row r="84" spans="1:13" x14ac:dyDescent="0.2">
      <c r="A84" s="18" t="s">
        <v>79</v>
      </c>
      <c r="B84" s="7">
        <f>C84+D84</f>
        <v>3</v>
      </c>
      <c r="C84" s="39">
        <v>3</v>
      </c>
      <c r="D84" s="39">
        <v>0</v>
      </c>
      <c r="E84" s="7">
        <f>B84*12</f>
        <v>36</v>
      </c>
      <c r="F84" s="7">
        <f>SUM(H84:L84)</f>
        <v>36</v>
      </c>
      <c r="G84" s="128">
        <f>+SUM(H84:I84)</f>
        <v>0</v>
      </c>
      <c r="H84" s="39">
        <v>0</v>
      </c>
      <c r="I84" s="39">
        <v>0</v>
      </c>
      <c r="J84" s="39">
        <v>0</v>
      </c>
      <c r="K84" s="39">
        <v>24</v>
      </c>
      <c r="L84" s="39">
        <v>12</v>
      </c>
      <c r="M84" s="7">
        <f>+SUM(K84:L84)</f>
        <v>36</v>
      </c>
    </row>
    <row r="85" spans="1:13" x14ac:dyDescent="0.2">
      <c r="A85" s="129" t="s">
        <v>78</v>
      </c>
      <c r="B85" s="7">
        <f t="shared" ref="B85" si="60">C85+D85</f>
        <v>3</v>
      </c>
      <c r="C85" s="39">
        <v>3</v>
      </c>
      <c r="D85" s="39">
        <v>0</v>
      </c>
      <c r="E85" s="7">
        <f t="shared" ref="E85" si="61">B85*12</f>
        <v>36</v>
      </c>
      <c r="F85" s="7">
        <f t="shared" ref="F85" si="62">SUM(H85:L85)</f>
        <v>36</v>
      </c>
      <c r="G85" s="128">
        <f t="shared" ref="G85" si="63">+SUM(H85:I85)</f>
        <v>0</v>
      </c>
      <c r="H85" s="39">
        <v>0</v>
      </c>
      <c r="I85" s="39">
        <v>0</v>
      </c>
      <c r="J85" s="39">
        <v>0</v>
      </c>
      <c r="K85" s="39">
        <v>24</v>
      </c>
      <c r="L85" s="39">
        <v>12</v>
      </c>
      <c r="M85" s="7">
        <f t="shared" ref="M85" si="64">+SUM(K85:L85)</f>
        <v>36</v>
      </c>
    </row>
    <row r="86" spans="1:13" x14ac:dyDescent="0.2">
      <c r="A86" s="125" t="s">
        <v>57</v>
      </c>
      <c r="B86" s="126"/>
      <c r="C86" s="127"/>
      <c r="D86" s="127"/>
      <c r="E86" s="127"/>
      <c r="F86" s="127"/>
      <c r="G86" s="127"/>
      <c r="H86" s="127"/>
      <c r="I86" s="127"/>
      <c r="J86" s="127"/>
      <c r="K86" s="127"/>
      <c r="L86" s="127"/>
      <c r="M86" s="127"/>
    </row>
    <row r="87" spans="1:13" x14ac:dyDescent="0.2">
      <c r="A87" s="129" t="s">
        <v>143</v>
      </c>
      <c r="B87" s="7">
        <f t="shared" ref="B87:B103" si="65">C87+D87</f>
        <v>3.5</v>
      </c>
      <c r="C87" s="130">
        <v>0</v>
      </c>
      <c r="D87" s="130">
        <v>3.5</v>
      </c>
      <c r="E87" s="7">
        <f t="shared" ref="E87:E92" si="66">B87*12</f>
        <v>42</v>
      </c>
      <c r="F87" s="7">
        <f t="shared" ref="F87:F92" si="67">SUM(H87:L87)</f>
        <v>42</v>
      </c>
      <c r="G87" s="131">
        <f t="shared" ref="G87" si="68">+SUM(H87:I87)</f>
        <v>0</v>
      </c>
      <c r="H87" s="130">
        <v>0</v>
      </c>
      <c r="I87" s="130">
        <v>0</v>
      </c>
      <c r="J87" s="132">
        <v>0</v>
      </c>
      <c r="K87" s="132">
        <v>21</v>
      </c>
      <c r="L87" s="132">
        <v>21</v>
      </c>
      <c r="M87" s="60">
        <f>+SUM(K87:L87)</f>
        <v>42</v>
      </c>
    </row>
    <row r="88" spans="1:13" x14ac:dyDescent="0.2">
      <c r="A88" s="129" t="s">
        <v>137</v>
      </c>
      <c r="B88" s="7">
        <f t="shared" si="65"/>
        <v>7</v>
      </c>
      <c r="C88" s="130">
        <v>3.5</v>
      </c>
      <c r="D88" s="130">
        <v>3.5</v>
      </c>
      <c r="E88" s="7">
        <f t="shared" si="66"/>
        <v>84</v>
      </c>
      <c r="F88" s="7">
        <f t="shared" si="67"/>
        <v>84</v>
      </c>
      <c r="G88" s="131">
        <f>+SUM(H88:I88)</f>
        <v>0</v>
      </c>
      <c r="H88" s="130">
        <v>0</v>
      </c>
      <c r="I88" s="130">
        <v>0</v>
      </c>
      <c r="J88" s="132">
        <v>42</v>
      </c>
      <c r="K88" s="132">
        <v>0</v>
      </c>
      <c r="L88" s="132">
        <v>42</v>
      </c>
      <c r="M88" s="60">
        <f>+SUM(K88:L88)</f>
        <v>42</v>
      </c>
    </row>
    <row r="89" spans="1:13" x14ac:dyDescent="0.2">
      <c r="A89" s="129" t="s">
        <v>144</v>
      </c>
      <c r="B89" s="7">
        <f t="shared" si="65"/>
        <v>4.5</v>
      </c>
      <c r="C89" s="130">
        <v>1</v>
      </c>
      <c r="D89" s="130">
        <v>3.5</v>
      </c>
      <c r="E89" s="7">
        <f t="shared" si="66"/>
        <v>54</v>
      </c>
      <c r="F89" s="7">
        <f t="shared" si="67"/>
        <v>54</v>
      </c>
      <c r="G89" s="131">
        <f t="shared" ref="G89:G92" si="69">+SUM(H89:I89)</f>
        <v>0</v>
      </c>
      <c r="H89" s="130">
        <v>0</v>
      </c>
      <c r="I89" s="130">
        <v>0</v>
      </c>
      <c r="J89" s="132">
        <v>27</v>
      </c>
      <c r="K89" s="132">
        <v>0</v>
      </c>
      <c r="L89" s="132">
        <v>27</v>
      </c>
      <c r="M89" s="60">
        <f>+SUM(K89:L89)</f>
        <v>27</v>
      </c>
    </row>
    <row r="90" spans="1:13" x14ac:dyDescent="0.2">
      <c r="A90" s="18" t="s">
        <v>90</v>
      </c>
      <c r="B90" s="7">
        <f t="shared" si="65"/>
        <v>3</v>
      </c>
      <c r="C90" s="39">
        <v>3</v>
      </c>
      <c r="D90" s="39">
        <v>0</v>
      </c>
      <c r="E90" s="7">
        <f t="shared" si="66"/>
        <v>36</v>
      </c>
      <c r="F90" s="7">
        <f t="shared" si="67"/>
        <v>36</v>
      </c>
      <c r="G90" s="128">
        <f t="shared" si="69"/>
        <v>36</v>
      </c>
      <c r="H90" s="39">
        <v>36</v>
      </c>
      <c r="I90" s="39">
        <v>0</v>
      </c>
      <c r="J90" s="39">
        <v>0</v>
      </c>
      <c r="K90" s="39">
        <v>0</v>
      </c>
      <c r="L90" s="39">
        <v>0</v>
      </c>
      <c r="M90" s="7">
        <f t="shared" ref="M90:M92" si="70">+SUM(K90:L90)</f>
        <v>0</v>
      </c>
    </row>
    <row r="91" spans="1:13" x14ac:dyDescent="0.2">
      <c r="A91" s="18" t="s">
        <v>138</v>
      </c>
      <c r="B91" s="7">
        <f t="shared" si="65"/>
        <v>3</v>
      </c>
      <c r="C91" s="39">
        <v>3</v>
      </c>
      <c r="D91" s="39">
        <v>0</v>
      </c>
      <c r="E91" s="7">
        <f t="shared" si="66"/>
        <v>36</v>
      </c>
      <c r="F91" s="7">
        <f t="shared" si="67"/>
        <v>36</v>
      </c>
      <c r="G91" s="128">
        <f t="shared" si="69"/>
        <v>10</v>
      </c>
      <c r="H91" s="39">
        <v>10</v>
      </c>
      <c r="I91" s="39">
        <v>0</v>
      </c>
      <c r="J91" s="39">
        <v>0</v>
      </c>
      <c r="K91" s="39">
        <v>14</v>
      </c>
      <c r="L91" s="39">
        <v>12</v>
      </c>
      <c r="M91" s="7">
        <f t="shared" si="70"/>
        <v>26</v>
      </c>
    </row>
    <row r="92" spans="1:13" x14ac:dyDescent="0.2">
      <c r="A92" s="18" t="s">
        <v>91</v>
      </c>
      <c r="B92" s="7">
        <f t="shared" si="65"/>
        <v>4</v>
      </c>
      <c r="C92" s="39">
        <v>3</v>
      </c>
      <c r="D92" s="39">
        <v>1</v>
      </c>
      <c r="E92" s="7">
        <f t="shared" si="66"/>
        <v>48</v>
      </c>
      <c r="F92" s="7">
        <f t="shared" si="67"/>
        <v>48</v>
      </c>
      <c r="G92" s="128">
        <f t="shared" si="69"/>
        <v>0</v>
      </c>
      <c r="H92" s="39">
        <v>0</v>
      </c>
      <c r="I92" s="39">
        <v>0</v>
      </c>
      <c r="J92" s="39">
        <v>0</v>
      </c>
      <c r="K92" s="39">
        <v>22</v>
      </c>
      <c r="L92" s="39">
        <v>26</v>
      </c>
      <c r="M92" s="7">
        <f t="shared" si="70"/>
        <v>48</v>
      </c>
    </row>
    <row r="93" spans="1:13" x14ac:dyDescent="0.2">
      <c r="A93" s="18" t="s">
        <v>103</v>
      </c>
      <c r="B93" s="7">
        <f>C93+D93</f>
        <v>3</v>
      </c>
      <c r="C93" s="39">
        <v>3</v>
      </c>
      <c r="D93" s="39">
        <v>0</v>
      </c>
      <c r="E93" s="7">
        <f>B93*12</f>
        <v>36</v>
      </c>
      <c r="F93" s="7">
        <f>SUM(H93:L93)</f>
        <v>36</v>
      </c>
      <c r="G93" s="128">
        <f>+SUM(H93:I93)</f>
        <v>0</v>
      </c>
      <c r="H93" s="39">
        <v>0</v>
      </c>
      <c r="I93" s="39">
        <v>0</v>
      </c>
      <c r="J93" s="39">
        <v>0</v>
      </c>
      <c r="K93" s="39">
        <v>24</v>
      </c>
      <c r="L93" s="39">
        <v>12</v>
      </c>
      <c r="M93" s="7">
        <f>+SUM(K93:L93)</f>
        <v>36</v>
      </c>
    </row>
    <row r="94" spans="1:13" x14ac:dyDescent="0.2">
      <c r="A94" s="129" t="s">
        <v>101</v>
      </c>
      <c r="B94" s="7">
        <f t="shared" si="65"/>
        <v>3</v>
      </c>
      <c r="C94" s="130">
        <v>3</v>
      </c>
      <c r="D94" s="130">
        <v>0</v>
      </c>
      <c r="E94" s="130">
        <f>B94*12</f>
        <v>36</v>
      </c>
      <c r="F94" s="130">
        <f>SUM(H94:L94)</f>
        <v>36</v>
      </c>
      <c r="G94" s="130">
        <f>+SUM(H94:I94)</f>
        <v>0</v>
      </c>
      <c r="H94" s="130">
        <v>0</v>
      </c>
      <c r="I94" s="130">
        <v>0</v>
      </c>
      <c r="J94" s="130">
        <v>0</v>
      </c>
      <c r="K94" s="130">
        <v>24</v>
      </c>
      <c r="L94" s="130">
        <v>12</v>
      </c>
      <c r="M94" s="130">
        <f>+SUM(K94:L94)</f>
        <v>36</v>
      </c>
    </row>
    <row r="95" spans="1:13" x14ac:dyDescent="0.2">
      <c r="A95" s="18" t="s">
        <v>92</v>
      </c>
      <c r="B95" s="7">
        <f t="shared" si="65"/>
        <v>3</v>
      </c>
      <c r="C95" s="39">
        <v>3</v>
      </c>
      <c r="D95" s="39">
        <v>0</v>
      </c>
      <c r="E95" s="7">
        <f t="shared" ref="E95:E97" si="71">B95*12</f>
        <v>36</v>
      </c>
      <c r="F95" s="7">
        <f t="shared" ref="F95:F97" si="72">SUM(H95:L95)</f>
        <v>36</v>
      </c>
      <c r="G95" s="128">
        <f t="shared" ref="G95:G97" si="73">+SUM(H95:I95)</f>
        <v>0</v>
      </c>
      <c r="H95" s="39">
        <v>0</v>
      </c>
      <c r="I95" s="39">
        <v>0</v>
      </c>
      <c r="J95" s="39">
        <v>0</v>
      </c>
      <c r="K95" s="39">
        <v>24</v>
      </c>
      <c r="L95" s="39">
        <v>12</v>
      </c>
      <c r="M95" s="7">
        <f t="shared" ref="M95:M97" si="74">+SUM(K95:L95)</f>
        <v>36</v>
      </c>
    </row>
    <row r="96" spans="1:13" x14ac:dyDescent="0.2">
      <c r="A96" s="18" t="s">
        <v>139</v>
      </c>
      <c r="B96" s="7">
        <f t="shared" si="65"/>
        <v>3</v>
      </c>
      <c r="C96" s="39">
        <v>3</v>
      </c>
      <c r="D96" s="39">
        <v>0</v>
      </c>
      <c r="E96" s="7">
        <f t="shared" si="71"/>
        <v>36</v>
      </c>
      <c r="F96" s="7">
        <f t="shared" si="72"/>
        <v>36</v>
      </c>
      <c r="G96" s="128">
        <f t="shared" si="73"/>
        <v>10</v>
      </c>
      <c r="H96" s="39">
        <v>10</v>
      </c>
      <c r="I96" s="39">
        <v>0</v>
      </c>
      <c r="J96" s="39">
        <v>0</v>
      </c>
      <c r="K96" s="39">
        <v>14</v>
      </c>
      <c r="L96" s="39">
        <v>12</v>
      </c>
      <c r="M96" s="7">
        <f t="shared" si="74"/>
        <v>26</v>
      </c>
    </row>
    <row r="97" spans="1:13" x14ac:dyDescent="0.2">
      <c r="A97" s="18" t="s">
        <v>94</v>
      </c>
      <c r="B97" s="7">
        <f t="shared" si="65"/>
        <v>3</v>
      </c>
      <c r="C97" s="39">
        <v>3</v>
      </c>
      <c r="D97" s="39">
        <v>0</v>
      </c>
      <c r="E97" s="7">
        <f t="shared" si="71"/>
        <v>36</v>
      </c>
      <c r="F97" s="7">
        <f t="shared" si="72"/>
        <v>36</v>
      </c>
      <c r="G97" s="128">
        <f t="shared" si="73"/>
        <v>14</v>
      </c>
      <c r="H97" s="39">
        <v>14</v>
      </c>
      <c r="I97" s="39">
        <v>0</v>
      </c>
      <c r="J97" s="39">
        <v>0</v>
      </c>
      <c r="K97" s="39">
        <v>12</v>
      </c>
      <c r="L97" s="39">
        <v>10</v>
      </c>
      <c r="M97" s="7">
        <f t="shared" si="74"/>
        <v>22</v>
      </c>
    </row>
    <row r="98" spans="1:13" x14ac:dyDescent="0.2">
      <c r="A98" s="18" t="s">
        <v>102</v>
      </c>
      <c r="B98" s="7">
        <f>C98+D98</f>
        <v>3</v>
      </c>
      <c r="C98" s="39">
        <v>3</v>
      </c>
      <c r="D98" s="39">
        <v>0</v>
      </c>
      <c r="E98" s="7">
        <f>B98*12</f>
        <v>36</v>
      </c>
      <c r="F98" s="7">
        <f>SUM(H98:L98)</f>
        <v>36</v>
      </c>
      <c r="G98" s="128">
        <f>+SUM(H98:I98)</f>
        <v>0</v>
      </c>
      <c r="H98" s="39">
        <v>0</v>
      </c>
      <c r="I98" s="39">
        <v>0</v>
      </c>
      <c r="J98" s="39">
        <v>0</v>
      </c>
      <c r="K98" s="39">
        <v>24</v>
      </c>
      <c r="L98" s="39">
        <v>12</v>
      </c>
      <c r="M98" s="7">
        <f>+SUM(K98:L98)</f>
        <v>36</v>
      </c>
    </row>
    <row r="99" spans="1:13" x14ac:dyDescent="0.2">
      <c r="A99" s="18" t="s">
        <v>95</v>
      </c>
      <c r="B99" s="7">
        <f t="shared" ref="B99" si="75">C99+D99</f>
        <v>3</v>
      </c>
      <c r="C99" s="39">
        <v>3</v>
      </c>
      <c r="D99" s="39">
        <v>0</v>
      </c>
      <c r="E99" s="7">
        <f t="shared" ref="E99:E105" si="76">B99*12</f>
        <v>36</v>
      </c>
      <c r="F99" s="7">
        <f t="shared" ref="F99:F105" si="77">SUM(H99:L99)</f>
        <v>36</v>
      </c>
      <c r="G99" s="128">
        <f t="shared" ref="G99:G105" si="78">+SUM(H99:I99)</f>
        <v>0</v>
      </c>
      <c r="H99" s="39">
        <v>0</v>
      </c>
      <c r="I99" s="39">
        <v>0</v>
      </c>
      <c r="J99" s="39">
        <v>0</v>
      </c>
      <c r="K99" s="39">
        <v>24</v>
      </c>
      <c r="L99" s="39">
        <v>12</v>
      </c>
      <c r="M99" s="7">
        <f t="shared" ref="M99:M105" si="79">+SUM(K99:L99)</f>
        <v>36</v>
      </c>
    </row>
    <row r="100" spans="1:13" x14ac:dyDescent="0.2">
      <c r="A100" s="129" t="s">
        <v>87</v>
      </c>
      <c r="B100" s="7">
        <f t="shared" si="65"/>
        <v>3</v>
      </c>
      <c r="C100" s="130">
        <v>3</v>
      </c>
      <c r="D100" s="130">
        <v>0</v>
      </c>
      <c r="E100" s="7">
        <f t="shared" si="76"/>
        <v>36</v>
      </c>
      <c r="F100" s="7">
        <f t="shared" si="77"/>
        <v>36</v>
      </c>
      <c r="G100" s="131">
        <f t="shared" si="78"/>
        <v>0</v>
      </c>
      <c r="H100" s="130">
        <v>0</v>
      </c>
      <c r="I100" s="130">
        <v>0</v>
      </c>
      <c r="J100" s="130">
        <v>0</v>
      </c>
      <c r="K100" s="130">
        <v>24</v>
      </c>
      <c r="L100" s="130">
        <v>12</v>
      </c>
      <c r="M100" s="46">
        <f t="shared" si="79"/>
        <v>36</v>
      </c>
    </row>
    <row r="101" spans="1:13" x14ac:dyDescent="0.2">
      <c r="A101" s="129" t="s">
        <v>115</v>
      </c>
      <c r="B101" s="7">
        <f t="shared" si="65"/>
        <v>3</v>
      </c>
      <c r="C101" s="7">
        <v>3</v>
      </c>
      <c r="D101" s="7">
        <v>0</v>
      </c>
      <c r="E101" s="7">
        <f t="shared" si="76"/>
        <v>36</v>
      </c>
      <c r="F101" s="7">
        <f t="shared" si="77"/>
        <v>36</v>
      </c>
      <c r="G101" s="131">
        <f t="shared" si="78"/>
        <v>24</v>
      </c>
      <c r="H101" s="7">
        <v>9</v>
      </c>
      <c r="I101" s="7">
        <v>15</v>
      </c>
      <c r="J101" s="7">
        <v>0</v>
      </c>
      <c r="K101" s="7">
        <v>12</v>
      </c>
      <c r="L101" s="7">
        <v>0</v>
      </c>
      <c r="M101" s="7">
        <f t="shared" si="79"/>
        <v>12</v>
      </c>
    </row>
    <row r="102" spans="1:13" x14ac:dyDescent="0.2">
      <c r="A102" s="18" t="s">
        <v>96</v>
      </c>
      <c r="B102" s="7">
        <f t="shared" si="65"/>
        <v>3</v>
      </c>
      <c r="C102" s="39">
        <v>3</v>
      </c>
      <c r="D102" s="39">
        <v>0</v>
      </c>
      <c r="E102" s="7">
        <f t="shared" si="76"/>
        <v>36</v>
      </c>
      <c r="F102" s="7">
        <f t="shared" si="77"/>
        <v>36</v>
      </c>
      <c r="G102" s="128">
        <f t="shared" si="78"/>
        <v>0</v>
      </c>
      <c r="H102" s="39">
        <v>0</v>
      </c>
      <c r="I102" s="39">
        <v>0</v>
      </c>
      <c r="J102" s="39">
        <v>0</v>
      </c>
      <c r="K102" s="39">
        <v>24</v>
      </c>
      <c r="L102" s="39">
        <v>12</v>
      </c>
      <c r="M102" s="7">
        <f t="shared" si="79"/>
        <v>36</v>
      </c>
    </row>
    <row r="103" spans="1:13" x14ac:dyDescent="0.2">
      <c r="A103" s="129" t="s">
        <v>88</v>
      </c>
      <c r="B103" s="7">
        <f t="shared" si="65"/>
        <v>3</v>
      </c>
      <c r="C103" s="39">
        <v>3</v>
      </c>
      <c r="D103" s="39">
        <v>0</v>
      </c>
      <c r="E103" s="7">
        <f t="shared" si="76"/>
        <v>36</v>
      </c>
      <c r="F103" s="7">
        <f t="shared" si="77"/>
        <v>36</v>
      </c>
      <c r="G103" s="10">
        <f t="shared" si="78"/>
        <v>0</v>
      </c>
      <c r="H103" s="39">
        <v>0</v>
      </c>
      <c r="I103" s="39">
        <v>0</v>
      </c>
      <c r="J103" s="39">
        <v>0</v>
      </c>
      <c r="K103" s="39">
        <v>24</v>
      </c>
      <c r="L103" s="39">
        <v>12</v>
      </c>
      <c r="M103" s="12">
        <f t="shared" si="79"/>
        <v>36</v>
      </c>
    </row>
    <row r="104" spans="1:13" x14ac:dyDescent="0.2">
      <c r="A104" s="129" t="s">
        <v>89</v>
      </c>
      <c r="B104" s="7">
        <v>4</v>
      </c>
      <c r="C104" s="39">
        <v>3</v>
      </c>
      <c r="D104" s="39">
        <v>1</v>
      </c>
      <c r="E104" s="7">
        <f t="shared" si="76"/>
        <v>48</v>
      </c>
      <c r="F104" s="7">
        <f t="shared" si="77"/>
        <v>48</v>
      </c>
      <c r="G104" s="128">
        <f t="shared" si="78"/>
        <v>0</v>
      </c>
      <c r="H104" s="39">
        <v>0</v>
      </c>
      <c r="I104" s="39">
        <v>0</v>
      </c>
      <c r="J104" s="39">
        <v>0</v>
      </c>
      <c r="K104" s="39">
        <v>30</v>
      </c>
      <c r="L104" s="39">
        <v>18</v>
      </c>
      <c r="M104" s="7">
        <f t="shared" si="79"/>
        <v>48</v>
      </c>
    </row>
    <row r="105" spans="1:13" x14ac:dyDescent="0.2">
      <c r="A105" s="18" t="s">
        <v>86</v>
      </c>
      <c r="B105" s="7">
        <f t="shared" ref="B105" si="80">C105+D105</f>
        <v>3.25</v>
      </c>
      <c r="C105" s="39">
        <v>3</v>
      </c>
      <c r="D105" s="39">
        <v>0.25</v>
      </c>
      <c r="E105" s="7">
        <f t="shared" si="76"/>
        <v>39</v>
      </c>
      <c r="F105" s="7">
        <f t="shared" si="77"/>
        <v>39</v>
      </c>
      <c r="G105" s="128">
        <f t="shared" si="78"/>
        <v>18</v>
      </c>
      <c r="H105" s="39">
        <v>0</v>
      </c>
      <c r="I105" s="39">
        <v>18</v>
      </c>
      <c r="J105" s="39">
        <v>0</v>
      </c>
      <c r="K105" s="39">
        <v>21</v>
      </c>
      <c r="L105" s="39">
        <v>0</v>
      </c>
      <c r="M105" s="7">
        <f t="shared" si="79"/>
        <v>21</v>
      </c>
    </row>
  </sheetData>
  <mergeCells count="2">
    <mergeCell ref="A46:M46"/>
    <mergeCell ref="A86:M86"/>
  </mergeCells>
  <phoneticPr fontId="7" type="noConversion"/>
  <conditionalFormatting sqref="E47:E48 E52 E39:E40 E25:E26 E69 E82:E83 E42:E43 E45 E59:E62 E64:E66 E71:E73 E75 E77:E79 E28:E32 E34:E36">
    <cfRule type="expression" dxfId="29" priority="40" stopIfTrue="1">
      <formula>IF(E25=F25,FALSE,TRUE)</formula>
    </cfRule>
  </conditionalFormatting>
  <conditionalFormatting sqref="E23">
    <cfRule type="expression" dxfId="28" priority="29" stopIfTrue="1">
      <formula>IF(E23=F23,FALSE,TRUE)</formula>
    </cfRule>
  </conditionalFormatting>
  <conditionalFormatting sqref="E38">
    <cfRule type="expression" dxfId="27" priority="27" stopIfTrue="1">
      <formula>IF(E38=F38,FALSE,TRUE)</formula>
    </cfRule>
  </conditionalFormatting>
  <conditionalFormatting sqref="E53">
    <cfRule type="expression" dxfId="26" priority="26" stopIfTrue="1">
      <formula>IF(E53=F53,FALSE,TRUE)</formula>
    </cfRule>
  </conditionalFormatting>
  <conditionalFormatting sqref="E37">
    <cfRule type="expression" dxfId="25" priority="28" stopIfTrue="1">
      <formula>IF(E37=F37,FALSE,TRUE)</formula>
    </cfRule>
  </conditionalFormatting>
  <conditionalFormatting sqref="E68">
    <cfRule type="expression" dxfId="24" priority="25" stopIfTrue="1">
      <formula>IF(E68=F68,FALSE,TRUE)</formula>
    </cfRule>
  </conditionalFormatting>
  <conditionalFormatting sqref="E80">
    <cfRule type="expression" dxfId="23" priority="24" stopIfTrue="1">
      <formula>IF(E80=F80,FALSE,TRUE)</formula>
    </cfRule>
  </conditionalFormatting>
  <conditionalFormatting sqref="E8:E18">
    <cfRule type="expression" dxfId="22" priority="23" stopIfTrue="1">
      <formula>IF(E8=F8,FALSE,TRUE)</formula>
    </cfRule>
  </conditionalFormatting>
  <conditionalFormatting sqref="E19">
    <cfRule type="expression" dxfId="21" priority="22" stopIfTrue="1">
      <formula>IF(E19=F19,FALSE,TRUE)</formula>
    </cfRule>
  </conditionalFormatting>
  <conditionalFormatting sqref="E41">
    <cfRule type="expression" dxfId="20" priority="21" stopIfTrue="1">
      <formula>IF(E41=F41,FALSE,TRUE)</formula>
    </cfRule>
  </conditionalFormatting>
  <conditionalFormatting sqref="E44">
    <cfRule type="expression" dxfId="19" priority="20" stopIfTrue="1">
      <formula>IF(E44=F44,FALSE,TRUE)</formula>
    </cfRule>
  </conditionalFormatting>
  <conditionalFormatting sqref="E63">
    <cfRule type="expression" dxfId="18" priority="19" stopIfTrue="1">
      <formula>IF(E63=F63,FALSE,TRUE)</formula>
    </cfRule>
  </conditionalFormatting>
  <conditionalFormatting sqref="E67">
    <cfRule type="expression" dxfId="17" priority="18" stopIfTrue="1">
      <formula>IF(E67=F67,FALSE,TRUE)</formula>
    </cfRule>
  </conditionalFormatting>
  <conditionalFormatting sqref="E70">
    <cfRule type="expression" dxfId="16" priority="17" stopIfTrue="1">
      <formula>IF(E70=F70,FALSE,TRUE)</formula>
    </cfRule>
  </conditionalFormatting>
  <conditionalFormatting sqref="E74">
    <cfRule type="expression" dxfId="15" priority="16" stopIfTrue="1">
      <formula>IF(E74=F74,FALSE,TRUE)</formula>
    </cfRule>
  </conditionalFormatting>
  <conditionalFormatting sqref="E76">
    <cfRule type="expression" dxfId="14" priority="15" stopIfTrue="1">
      <formula>IF(E76=F76,FALSE,TRUE)</formula>
    </cfRule>
  </conditionalFormatting>
  <conditionalFormatting sqref="E91">
    <cfRule type="expression" dxfId="13" priority="6" stopIfTrue="1">
      <formula>IF(E91=F91,FALSE,TRUE)</formula>
    </cfRule>
  </conditionalFormatting>
  <conditionalFormatting sqref="E24">
    <cfRule type="expression" dxfId="12" priority="13" stopIfTrue="1">
      <formula>IF(E24=F24,FALSE,TRUE)</formula>
    </cfRule>
  </conditionalFormatting>
  <conditionalFormatting sqref="E27">
    <cfRule type="expression" dxfId="11" priority="12" stopIfTrue="1">
      <formula>IF(E27=F27,FALSE,TRUE)</formula>
    </cfRule>
  </conditionalFormatting>
  <conditionalFormatting sqref="E33">
    <cfRule type="expression" dxfId="10" priority="11" stopIfTrue="1">
      <formula>IF(E33=F33,FALSE,TRUE)</formula>
    </cfRule>
  </conditionalFormatting>
  <conditionalFormatting sqref="E84:E85">
    <cfRule type="expression" dxfId="9" priority="10" stopIfTrue="1">
      <formula>IF(E84=F84,FALSE,TRUE)</formula>
    </cfRule>
  </conditionalFormatting>
  <conditionalFormatting sqref="E88 E100:E101 E103:E104">
    <cfRule type="expression" dxfId="8" priority="9" stopIfTrue="1">
      <formula>IF(E88=F88,FALSE,TRUE)</formula>
    </cfRule>
  </conditionalFormatting>
  <conditionalFormatting sqref="E89 E91 E93">
    <cfRule type="expression" dxfId="7" priority="8" stopIfTrue="1">
      <formula>IF(E89=F89,FALSE,TRUE)</formula>
    </cfRule>
  </conditionalFormatting>
  <conditionalFormatting sqref="E90 E92:E93">
    <cfRule type="expression" dxfId="6" priority="7" stopIfTrue="1">
      <formula>IF(E90=F90,FALSE,TRUE)</formula>
    </cfRule>
  </conditionalFormatting>
  <conditionalFormatting sqref="E95:E99">
    <cfRule type="expression" dxfId="5" priority="5" stopIfTrue="1">
      <formula>IF(E95=F95,FALSE,TRUE)</formula>
    </cfRule>
  </conditionalFormatting>
  <conditionalFormatting sqref="E105">
    <cfRule type="expression" dxfId="4" priority="4" stopIfTrue="1">
      <formula>IF(E105=F105,FALSE,TRUE)</formula>
    </cfRule>
  </conditionalFormatting>
  <conditionalFormatting sqref="E102">
    <cfRule type="expression" dxfId="3" priority="3" stopIfTrue="1">
      <formula>IF(E102=F102,FALSE,TRUE)</formula>
    </cfRule>
  </conditionalFormatting>
  <conditionalFormatting sqref="E87">
    <cfRule type="expression" dxfId="2" priority="2" stopIfTrue="1">
      <formula>IF(E87=F87,FALSE,TRUE)</formula>
    </cfRule>
  </conditionalFormatting>
  <conditionalFormatting sqref="E81">
    <cfRule type="expression" dxfId="1" priority="1" stopIfTrue="1">
      <formula>IF(E81=F81,FALSE,TRUE)</formula>
    </cfRule>
  </conditionalFormatting>
  <pageMargins left="0.74791666666666667" right="0.74791666666666667" top="0.98402777777777783" bottom="0.98402777777777783" header="0.51180555555555562" footer="0.51180555555555562"/>
  <pageSetup scale="61" firstPageNumber="0" orientation="portrait" horizontalDpi="300" verticalDpi="300" r:id="rId1"/>
  <headerFooter alignWithMargins="0"/>
  <ignoredErrors>
    <ignoredError sqref="G43 M52 G52 G47:J48 G42:M42 M40 K47:L47 G40 M43 M47:M48 M45 G4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95</vt:i4>
      </vt:variant>
    </vt:vector>
  </HeadingPairs>
  <TitlesOfParts>
    <vt:vector size="97" baseType="lpstr">
      <vt:lpstr>CompEng</vt:lpstr>
      <vt:lpstr>Course Units</vt:lpstr>
      <vt:lpstr>apsc291</vt:lpstr>
      <vt:lpstr>apsc291_selected</vt:lpstr>
      <vt:lpstr>apsc292</vt:lpstr>
      <vt:lpstr>apsc292_selected</vt:lpstr>
      <vt:lpstr>cisc204</vt:lpstr>
      <vt:lpstr>cisc204_selected</vt:lpstr>
      <vt:lpstr>cisc223</vt:lpstr>
      <vt:lpstr>cisc223_selected</vt:lpstr>
      <vt:lpstr>cisc320</vt:lpstr>
      <vt:lpstr>cisc320_selected</vt:lpstr>
      <vt:lpstr>cisc322</vt:lpstr>
      <vt:lpstr>cisc322_selected</vt:lpstr>
      <vt:lpstr>cisc327</vt:lpstr>
      <vt:lpstr>cisc333</vt:lpstr>
      <vt:lpstr>cisc333_selected</vt:lpstr>
      <vt:lpstr>cisc365</vt:lpstr>
      <vt:lpstr>cisc365_selected</vt:lpstr>
      <vt:lpstr>cisc432</vt:lpstr>
      <vt:lpstr>cisc432_selected</vt:lpstr>
      <vt:lpstr>cisc434_selected</vt:lpstr>
      <vt:lpstr>cisc454</vt:lpstr>
      <vt:lpstr>cisc454_selected</vt:lpstr>
      <vt:lpstr>cisc457_selected</vt:lpstr>
      <vt:lpstr>cisc458_selected</vt:lpstr>
      <vt:lpstr>elec221</vt:lpstr>
      <vt:lpstr>elec221_ok</vt:lpstr>
      <vt:lpstr>elec221_selected</vt:lpstr>
      <vt:lpstr>elec252</vt:lpstr>
      <vt:lpstr>elec252_ok</vt:lpstr>
      <vt:lpstr>elec252_selected</vt:lpstr>
      <vt:lpstr>elec270</vt:lpstr>
      <vt:lpstr>elec270_selected</vt:lpstr>
      <vt:lpstr>elec271</vt:lpstr>
      <vt:lpstr>elec271_selected</vt:lpstr>
      <vt:lpstr>elec274</vt:lpstr>
      <vt:lpstr>elec274_ok</vt:lpstr>
      <vt:lpstr>elec274_selected</vt:lpstr>
      <vt:lpstr>elec278</vt:lpstr>
      <vt:lpstr>elec278_selected</vt:lpstr>
      <vt:lpstr>elec280</vt:lpstr>
      <vt:lpstr>elec280_selected</vt:lpstr>
      <vt:lpstr>elec299</vt:lpstr>
      <vt:lpstr>elec299_selected</vt:lpstr>
      <vt:lpstr>elec323</vt:lpstr>
      <vt:lpstr>elec323_selected</vt:lpstr>
      <vt:lpstr>elec324</vt:lpstr>
      <vt:lpstr>elec324_selected</vt:lpstr>
      <vt:lpstr>elec326</vt:lpstr>
      <vt:lpstr>elec326_selected</vt:lpstr>
      <vt:lpstr>elec344</vt:lpstr>
      <vt:lpstr>elec344_selected</vt:lpstr>
      <vt:lpstr>elec353</vt:lpstr>
      <vt:lpstr>elec353_selected</vt:lpstr>
      <vt:lpstr>elec374</vt:lpstr>
      <vt:lpstr>elec374_selected</vt:lpstr>
      <vt:lpstr>elec377</vt:lpstr>
      <vt:lpstr>elec377_selected</vt:lpstr>
      <vt:lpstr>elec390</vt:lpstr>
      <vt:lpstr>elec390_selected</vt:lpstr>
      <vt:lpstr>elec408</vt:lpstr>
      <vt:lpstr>elec408_selected</vt:lpstr>
      <vt:lpstr>elec421</vt:lpstr>
      <vt:lpstr>elec421_selected</vt:lpstr>
      <vt:lpstr>elec422</vt:lpstr>
      <vt:lpstr>elec422_selected</vt:lpstr>
      <vt:lpstr>elec443</vt:lpstr>
      <vt:lpstr>elec443_selected</vt:lpstr>
      <vt:lpstr>elec444</vt:lpstr>
      <vt:lpstr>elec444_selected</vt:lpstr>
      <vt:lpstr>elec448</vt:lpstr>
      <vt:lpstr>elec448_selected</vt:lpstr>
      <vt:lpstr>elec451</vt:lpstr>
      <vt:lpstr>elec451_selected</vt:lpstr>
      <vt:lpstr>elec461</vt:lpstr>
      <vt:lpstr>elec461_selected</vt:lpstr>
      <vt:lpstr>elec464</vt:lpstr>
      <vt:lpstr>elec464_selected</vt:lpstr>
      <vt:lpstr>elec470</vt:lpstr>
      <vt:lpstr>elec470_selected</vt:lpstr>
      <vt:lpstr>elec474_selected</vt:lpstr>
      <vt:lpstr>elec497</vt:lpstr>
      <vt:lpstr>elec497_selected</vt:lpstr>
      <vt:lpstr>elec498_selected</vt:lpstr>
      <vt:lpstr>math228</vt:lpstr>
      <vt:lpstr>math228_selected</vt:lpstr>
      <vt:lpstr>math235</vt:lpstr>
      <vt:lpstr>math235_selected</vt:lpstr>
      <vt:lpstr>phys336</vt:lpstr>
      <vt:lpstr>phys336_selected</vt:lpstr>
      <vt:lpstr>soft325</vt:lpstr>
      <vt:lpstr>soft325_selected</vt:lpstr>
      <vt:lpstr>soft327</vt:lpstr>
      <vt:lpstr>soft327_selected</vt:lpstr>
      <vt:lpstr>soft425</vt:lpstr>
      <vt:lpstr>soft425_selected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Queen's University Computer Engineering Planning</dc:title>
  <dc:creator>N. Manjikian/S. Simmons</dc:creator>
  <cp:lastModifiedBy>Corey Scott</cp:lastModifiedBy>
  <cp:lastPrinted>2015-06-25T19:29:42Z</cp:lastPrinted>
  <dcterms:created xsi:type="dcterms:W3CDTF">2008-06-05T21:34:45Z</dcterms:created>
  <dcterms:modified xsi:type="dcterms:W3CDTF">2020-05-06T21:18:30Z</dcterms:modified>
</cp:coreProperties>
</file>