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20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chartsheet+xml" PartName="/xl/chartsheets/sheet2.xml"/>
  <Override ContentType="application/vnd.openxmlformats-officedocument.spreadsheetml.chartsheet+xml" PartName="/xl/chartsheets/sheet3.xml"/>
  <Override ContentType="application/vnd.openxmlformats-officedocument.spreadsheetml.chartsheet+xml" PartName="/xl/chartsheets/sheet5.xml"/>
  <Override ContentType="application/vnd.openxmlformats-officedocument.spreadsheetml.chartsheet+xml" PartName="/xl/chartsheets/sheet4.xml"/>
  <Override ContentType="application/vnd.openxmlformats-officedocument.spreadsheetml.chartsheet+xml" PartName="/xl/chartsheets/sheet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3.xml"/>
  <Override ContentType="application/vnd.openxmlformats-officedocument.drawingml.chart+xml" PartName="/xl/charts/chart2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bellino" sheetId="1" r:id="rId3"/>
    <sheet state="visible" name="Evento" sheetId="2" r:id="rId4"/>
    <sheet state="visible" name="Dati" sheetId="3" r:id="rId5"/>
    <sheet state="visible" name="PuntiErrori" sheetId="4" r:id="rId6"/>
    <sheet state="visible" name="Grafico5" sheetId="5" r:id="rId7"/>
    <sheet state="visible" name="PuntiErrori - 16" sheetId="6" r:id="rId8"/>
    <sheet state="visible" name="PuntiErrori - 6" sheetId="7" r:id="rId9"/>
    <sheet state="visible" name="PuntiErrrori - 15" sheetId="8" r:id="rId10"/>
    <sheet state="visible" name="PuntiErrori - squadra" sheetId="9" r:id="rId11"/>
    <sheet state="visible" name="Squadra" sheetId="10" r:id="rId12"/>
    <sheet state="visible" name="Gioc 2" sheetId="11" r:id="rId13"/>
    <sheet state="visible" name="Gioc 6" sheetId="12" r:id="rId14"/>
    <sheet state="visible" name="Gioc 10" sheetId="13" r:id="rId15"/>
    <sheet state="visible" name="Gioc 16" sheetId="14" r:id="rId16"/>
    <sheet state="visible" name="Gioc 12" sheetId="15" r:id="rId17"/>
    <sheet state="visible" name="Gioc 15" sheetId="16" r:id="rId18"/>
    <sheet state="visible" name="Gioc 8" sheetId="17" r:id="rId19"/>
    <sheet state="visible" name="Gioc 9" sheetId="18" r:id="rId20"/>
    <sheet state="visible" name="Gioc 5" sheetId="19" r:id="rId21"/>
    <sheet state="visible" name="Gioc 3" sheetId="20" r:id="rId22"/>
    <sheet state="visible" name="Gioc 18" sheetId="21" r:id="rId23"/>
    <sheet state="visible" name="Gioc 20" sheetId="22" r:id="rId24"/>
    <sheet state="visible" name="Gioc 21" sheetId="23" r:id="rId25"/>
    <sheet state="visible" name="Atleti" sheetId="24" r:id="rId26"/>
    <sheet state="visible" name="Istruzioni" sheetId="25" r:id="rId27"/>
  </sheets>
  <definedNames/>
  <calcPr/>
</workbook>
</file>

<file path=xl/sharedStrings.xml><?xml version="1.0" encoding="utf-8"?>
<sst xmlns="http://schemas.openxmlformats.org/spreadsheetml/2006/main" count="3872" uniqueCount="172">
  <si>
    <t>Set 1</t>
  </si>
  <si>
    <t>data:</t>
  </si>
  <si>
    <t>A=</t>
  </si>
  <si>
    <t>B+</t>
  </si>
  <si>
    <t>B=</t>
  </si>
  <si>
    <t>A-</t>
  </si>
  <si>
    <t>A+</t>
  </si>
  <si>
    <t>luogo:</t>
  </si>
  <si>
    <t>Mattarello (TN)</t>
  </si>
  <si>
    <t>squadra:</t>
  </si>
  <si>
    <t>Bella Alcohol Free Torre</t>
  </si>
  <si>
    <t>avversari:</t>
  </si>
  <si>
    <t>Lagaris Volley</t>
  </si>
  <si>
    <t>A#</t>
  </si>
  <si>
    <t>squadra set1</t>
  </si>
  <si>
    <t>avversari set1</t>
  </si>
  <si>
    <t>squadra set2</t>
  </si>
  <si>
    <t>avversari set2</t>
  </si>
  <si>
    <t>squadra set3</t>
  </si>
  <si>
    <t>avversari set3</t>
  </si>
  <si>
    <t>squadra set4</t>
  </si>
  <si>
    <t>avversari set4</t>
  </si>
  <si>
    <t>squadra set5</t>
  </si>
  <si>
    <t>avversari set5</t>
  </si>
  <si>
    <t>A/</t>
  </si>
  <si>
    <t>R#</t>
  </si>
  <si>
    <t>B#</t>
  </si>
  <si>
    <t>R+</t>
  </si>
  <si>
    <t>R-</t>
  </si>
  <si>
    <t>R=</t>
  </si>
  <si>
    <t>Set 2</t>
  </si>
  <si>
    <t>P=</t>
  </si>
  <si>
    <t>M#</t>
  </si>
  <si>
    <t>PUNTI</t>
  </si>
  <si>
    <t>Punti</t>
  </si>
  <si>
    <t>Battuta</t>
  </si>
  <si>
    <t>Ricezione</t>
  </si>
  <si>
    <t>SQUADRA</t>
  </si>
  <si>
    <t>Attacco</t>
  </si>
  <si>
    <t>Muro</t>
  </si>
  <si>
    <t>#</t>
  </si>
  <si>
    <t>=</t>
  </si>
  <si>
    <t>Set 3</t>
  </si>
  <si>
    <t>Tot</t>
  </si>
  <si>
    <t>I</t>
  </si>
  <si>
    <t>V-P</t>
  </si>
  <si>
    <t>Err</t>
  </si>
  <si>
    <t>Pt</t>
  </si>
  <si>
    <t>Pos%</t>
  </si>
  <si>
    <t>Prf%</t>
  </si>
  <si>
    <t>Mur</t>
  </si>
  <si>
    <t>Pt%</t>
  </si>
  <si>
    <t>R/</t>
  </si>
  <si>
    <t>Set 4</t>
  </si>
  <si>
    <t>Set 5</t>
  </si>
  <si>
    <t>II</t>
  </si>
  <si>
    <t>III</t>
  </si>
  <si>
    <t>IV</t>
  </si>
  <si>
    <t>V</t>
  </si>
  <si>
    <t>T</t>
  </si>
  <si>
    <t>Totali squadra</t>
  </si>
  <si>
    <t>Punti vinti</t>
  </si>
  <si>
    <t>Bat</t>
  </si>
  <si>
    <t>Att</t>
  </si>
  <si>
    <t>Er. Av</t>
  </si>
  <si>
    <r>
      <rPr>
        <b/>
      </rPr>
      <t>Err</t>
    </r>
    <r>
      <t xml:space="preserve"> Errori</t>
    </r>
  </si>
  <si>
    <r>
      <rPr>
        <b/>
      </rPr>
      <t xml:space="preserve">Pos% </t>
    </r>
    <r>
      <t xml:space="preserve">  Positiva +# </t>
    </r>
  </si>
  <si>
    <t>Errori totali</t>
  </si>
  <si>
    <t>Doppie</t>
  </si>
  <si>
    <t>Invasioni a muro</t>
  </si>
  <si>
    <r>
      <rPr>
        <b/>
      </rPr>
      <t>Mur</t>
    </r>
    <r>
      <t xml:space="preserve"> Murato</t>
    </r>
  </si>
  <si>
    <r>
      <rPr>
        <b/>
      </rPr>
      <t>Prf</t>
    </r>
    <r>
      <t xml:space="preserve"> Perfetto</t>
    </r>
  </si>
  <si>
    <t>Errori avversari</t>
  </si>
  <si>
    <t>falli di posizione</t>
  </si>
  <si>
    <r>
      <rPr>
        <b/>
      </rPr>
      <t xml:space="preserve">V-P </t>
    </r>
    <r>
      <t xml:space="preserve">  Vinti-Persi</t>
    </r>
  </si>
  <si>
    <t>PARTITA</t>
  </si>
  <si>
    <t>Giocatore N°</t>
  </si>
  <si>
    <t>SET1</t>
  </si>
  <si>
    <t>M=</t>
  </si>
  <si>
    <t>R!</t>
  </si>
  <si>
    <t>Efficenza</t>
  </si>
  <si>
    <t>Positività</t>
  </si>
  <si>
    <t>Riassunto</t>
  </si>
  <si>
    <t>B-</t>
  </si>
  <si>
    <t>B/</t>
  </si>
  <si>
    <t>Errori</t>
  </si>
  <si>
    <t>Err. Ric</t>
  </si>
  <si>
    <t>Muri sub</t>
  </si>
  <si>
    <t>Eff. Ric</t>
  </si>
  <si>
    <t>Efficacia</t>
  </si>
  <si>
    <t>Eff. Att.</t>
  </si>
  <si>
    <t>A!</t>
  </si>
  <si>
    <t>SET 1</t>
  </si>
  <si>
    <t>SET2</t>
  </si>
  <si>
    <t>SET3</t>
  </si>
  <si>
    <t>SET 2</t>
  </si>
  <si>
    <t>SET4</t>
  </si>
  <si>
    <t>SET5</t>
  </si>
  <si>
    <t>SET 3</t>
  </si>
  <si>
    <t>SET 4</t>
  </si>
  <si>
    <t>SET 5</t>
  </si>
  <si>
    <t>Set1</t>
  </si>
  <si>
    <t>Set2</t>
  </si>
  <si>
    <t>Set3</t>
  </si>
  <si>
    <t>Set4</t>
  </si>
  <si>
    <t>Set5</t>
  </si>
  <si>
    <t>ATLETE</t>
  </si>
  <si>
    <t>num</t>
  </si>
  <si>
    <t>ruolo</t>
  </si>
  <si>
    <t>nome</t>
  </si>
  <si>
    <t>foglio</t>
  </si>
  <si>
    <t>Anna Gardumi</t>
  </si>
  <si>
    <t>Gioc 2</t>
  </si>
  <si>
    <t>Serena Olocco</t>
  </si>
  <si>
    <t>Gioc 6</t>
  </si>
  <si>
    <t>Licia Fondriest</t>
  </si>
  <si>
    <t>Gioc 10</t>
  </si>
  <si>
    <t>Alessia Ruele</t>
  </si>
  <si>
    <t>Gioc 16</t>
  </si>
  <si>
    <t>Anna Casagrande</t>
  </si>
  <si>
    <t>Gioc 12</t>
  </si>
  <si>
    <t>Francesca Peretti</t>
  </si>
  <si>
    <t>Gioc 15</t>
  </si>
  <si>
    <t>L</t>
  </si>
  <si>
    <t>Elisa Della Valentina</t>
  </si>
  <si>
    <t>Gioc 8</t>
  </si>
  <si>
    <t>Martina Consolati</t>
  </si>
  <si>
    <t>Gioc 9</t>
  </si>
  <si>
    <t>Martina Rizzi</t>
  </si>
  <si>
    <t>Gioc 5</t>
  </si>
  <si>
    <t>Elisa Barozzi</t>
  </si>
  <si>
    <t>Gioc 3</t>
  </si>
  <si>
    <t>Stefania Della Valentina</t>
  </si>
  <si>
    <t>Gioc 18</t>
  </si>
  <si>
    <t>-</t>
  </si>
  <si>
    <t>Il foglio di calcolo si presenta con 3 aree:</t>
  </si>
  <si>
    <t>Rilevazione</t>
  </si>
  <si>
    <t>riporta 5 tabelle, una per ogni set</t>
  </si>
  <si>
    <t>ogni riga presenta il giocatore entrato in campo e la sequenza di fondamentali con cui ha toccato il pallone e la relativa valutazione</t>
  </si>
  <si>
    <t>Battuta - simbolo "B"</t>
  </si>
  <si>
    <t>#   punto</t>
  </si>
  <si>
    <t>=   avversario in difficoltà'</t>
  </si>
  <si>
    <t>-   avvesario riceve senza problemi</t>
  </si>
  <si>
    <t>/   il pallone della ricezione avversaria torna nel nostro campo</t>
  </si>
  <si>
    <t>=   errore in battuta</t>
  </si>
  <si>
    <t>Ricezione - simbolo "R"</t>
  </si>
  <si>
    <t>#  perfetta</t>
  </si>
  <si>
    <t>+  buona ma primo tempo difficile da giocare</t>
  </si>
  <si>
    <t>-  alzata obbligata</t>
  </si>
  <si>
    <t>/  palla non giocata (oltre rete)</t>
  </si>
  <si>
    <t>=  punto subito</t>
  </si>
  <si>
    <t>Attacco - simbolo "A"</t>
  </si>
  <si>
    <t>#  punto</t>
  </si>
  <si>
    <t>+  attacco difeso da avversario</t>
  </si>
  <si>
    <t>!  attacco murato ma recuperato dalla copertura</t>
  </si>
  <si>
    <t>-  attacco difeso con possibilità di gioco in primo tempo da parte avversaria</t>
  </si>
  <si>
    <t>/  attacco murato</t>
  </si>
  <si>
    <t>=  attacco sbagliato (rete, fuori, invasione)</t>
  </si>
  <si>
    <t>Muro - simbolo "M"</t>
  </si>
  <si>
    <t>+  passivo</t>
  </si>
  <si>
    <t>!  murato ma recuperato da avversario</t>
  </si>
  <si>
    <t>-  muro scomposto che permette all'avversario di fare punto</t>
  </si>
  <si>
    <t>=  invasione a muro</t>
  </si>
  <si>
    <t>Palleggio - simbolo "P"</t>
  </si>
  <si>
    <t>=  doppia o portata</t>
  </si>
  <si>
    <t>Squadra</t>
  </si>
  <si>
    <t>riporta 6 tabelle di sintesi con le valutazioni della squadra, la prima con i totali della partita i successivi uno per ogni set giocato</t>
  </si>
  <si>
    <t>note:</t>
  </si>
  <si>
    <t>l'efficenza è data dal totale dei doppi positivi (#) a meno del totale dei doppi negativi (=), diviso il totale, moltiplicato per 100</t>
  </si>
  <si>
    <t>le ricezioni non sono calcolate negli errori ma vengono riportate come voce a parte</t>
  </si>
  <si>
    <t>Giocatore</t>
  </si>
  <si>
    <t>Cambiando il numero del giocatore, cambiano automaticamente le tabelle ad esso associato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</si>
</sst>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4">
    <numFmt numFmtId="164" formatCode="dd/mm/yyyy"/>
    <numFmt numFmtId="165" formatCode="# %"/>
    <numFmt numFmtId="166" formatCode="mmm d"/>
    <numFmt numFmtId="167" formatCode="mmmd"/>
  </numFmts>
  <fonts count="23">
    <font>
      <sz val="10.0"/>
      <color rgb="FF000000"/>
      <name val="Arial"/>
    </font>
    <font>
      <sz val="10.0"/>
      <name val="Lato"/>
    </font>
    <font>
      <sz val="10.0"/>
      <name val="Arial"/>
    </font>
    <font>
      <b/>
      <name val="Lato"/>
    </font>
    <font>
      <b/>
      <sz val="10.0"/>
      <name val="Lato"/>
    </font>
    <font>
      <b/>
      <sz val="8.0"/>
      <name val="Lato"/>
    </font>
    <font>
      <b/>
      <sz val="10.0"/>
      <color rgb="FF000000"/>
      <name val="Arial"/>
    </font>
    <font>
      <sz val="8.0"/>
      <name val="Lato"/>
    </font>
    <font>
      <sz val="10.0"/>
      <color rgb="FF000000"/>
      <name val="Lato"/>
    </font>
    <font>
      <name val="Lato"/>
    </font>
    <font/>
    <font>
      <b/>
    </font>
    <font>
      <i/>
      <name val="Lato"/>
    </font>
    <font>
      <b/>
      <i/>
      <name val="Lato"/>
    </font>
    <font>
      <sz val="8.0"/>
      <color rgb="FF000000"/>
      <name val="Lato"/>
    </font>
    <font>
      <b/>
      <sz val="8.0"/>
      <name val="Arial"/>
    </font>
    <font>
      <sz val="8.0"/>
      <name val="Arial"/>
    </font>
    <font>
      <i/>
      <sz val="10.0"/>
      <color rgb="FF000000"/>
      <name val="Arial"/>
    </font>
    <font>
      <sz val="10.0"/>
    </font>
    <font>
      <sz val="11.0"/>
    </font>
    <font>
      <sz val="10.0"/>
      <color rgb="FFFFFFFF"/>
      <name val="Arial"/>
    </font>
    <font>
      <i/>
    </font>
    <font>
      <color rgb="FF000000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64">
    <border/>
    <border>
      <bottom style="hair">
        <color rgb="FF000000"/>
      </bottom>
    </border>
    <border>
      <right style="hair">
        <color rgb="FF000000"/>
      </right>
    </border>
    <border>
      <left style="hair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</border>
    <border>
      <top style="hair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dotted">
        <color rgb="FF000000"/>
      </right>
      <top style="thin">
        <color rgb="FF000000"/>
      </top>
    </border>
    <border>
      <left style="dotted">
        <color rgb="FF000000"/>
      </left>
      <top style="thin">
        <color rgb="FF000000"/>
      </top>
    </border>
    <border>
      <left style="dotted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dotted">
        <color rgb="FF000000"/>
      </right>
      <bottom style="thin">
        <color rgb="FF000000"/>
      </bottom>
    </border>
    <border>
      <left style="dotted">
        <color rgb="FF000000"/>
      </left>
      <bottom style="thin">
        <color rgb="FF000000"/>
      </bottom>
    </border>
    <border>
      <left style="dotted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hair">
        <color rgb="FF000000"/>
      </right>
      <bottom style="hair">
        <color rgb="FF000000"/>
      </bottom>
    </border>
    <border>
      <left style="hair">
        <color rgb="FF000000"/>
      </left>
      <right style="dotted">
        <color rgb="FF000000"/>
      </right>
      <bottom style="hair">
        <color rgb="FF000000"/>
      </bottom>
    </border>
    <border>
      <left style="dotted">
        <color rgb="FF000000"/>
      </left>
      <right style="hair">
        <color rgb="FF000000"/>
      </right>
      <bottom style="hair">
        <color rgb="FF000000"/>
      </bottom>
    </border>
    <border>
      <left style="dotted">
        <color rgb="FF000000"/>
      </left>
      <right style="thin">
        <color rgb="FF000000"/>
      </right>
      <bottom style="hair">
        <color rgb="FF000000"/>
      </bottom>
    </border>
    <border>
      <left style="thin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hair">
        <color rgb="FF000000"/>
      </bottom>
    </border>
    <border>
      <top style="hair">
        <color rgb="FF000000"/>
      </top>
      <bottom style="hair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right style="thin">
        <color rgb="FF000000"/>
      </right>
      <top style="hair">
        <color rgb="FF000000"/>
      </top>
      <bottom style="hair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  <top style="thin">
        <color rgb="FF000000"/>
      </top>
    </border>
    <border>
      <left style="dotted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hair">
        <color rgb="FF000000"/>
      </right>
      <top style="thin">
        <color rgb="FF000000"/>
      </top>
      <bottom style="thin">
        <color rgb="FF000000"/>
      </bottom>
    </border>
    <border>
      <left style="hair">
        <color rgb="FF000000"/>
      </left>
      <right style="dotted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top style="thin">
        <color rgb="FF000000"/>
      </top>
      <bottom style="thin">
        <color rgb="FF000000"/>
      </bottom>
    </border>
    <border>
      <left style="dotted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dotted">
        <color rgb="FF000000"/>
      </left>
      <right style="hair">
        <color rgb="FF000000"/>
      </right>
    </border>
    <border>
      <left style="hair">
        <color rgb="FF000000"/>
      </left>
      <right style="hair">
        <color rgb="FF000000"/>
      </right>
    </border>
    <border>
      <left style="hair">
        <color rgb="FF000000"/>
      </left>
      <right style="dotted">
        <color rgb="FF000000"/>
      </right>
    </border>
    <border>
      <left style="dotted">
        <color rgb="FF000000"/>
      </left>
      <right style="thin">
        <color rgb="FF000000"/>
      </right>
    </border>
    <border>
      <right style="hair">
        <color rgb="FF000000"/>
      </right>
      <bottom style="hair">
        <color rgb="FF000000"/>
      </bottom>
    </border>
    <border>
      <right style="dotted">
        <color rgb="FF000000"/>
      </right>
      <bottom style="hair">
        <color rgb="FF000000"/>
      </bottom>
    </border>
    <border>
      <left style="dotted">
        <color rgb="FF000000"/>
      </left>
      <bottom style="hair">
        <color rgb="FF000000"/>
      </bottom>
    </border>
    <border>
      <right style="dotted">
        <color rgb="FF000000"/>
      </right>
    </border>
    <border>
      <right style="hair">
        <color rgb="FF000000"/>
      </right>
      <top style="hair">
        <color rgb="FF000000"/>
      </top>
      <bottom style="hair">
        <color rgb="FF000000"/>
      </bottom>
    </border>
    <border>
      <right style="dotted">
        <color rgb="FF000000"/>
      </right>
      <top style="hair">
        <color rgb="FF000000"/>
      </top>
      <bottom style="hair">
        <color rgb="FF000000"/>
      </bottom>
    </border>
    <border>
      <left style="dotted">
        <color rgb="FF000000"/>
      </left>
      <top style="hair">
        <color rgb="FF000000"/>
      </top>
      <bottom style="hair">
        <color rgb="FF000000"/>
      </bottom>
    </border>
    <border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hair">
        <color rgb="FF000000"/>
      </left>
      <right style="dotted">
        <color rgb="FF000000"/>
      </right>
      <top style="hair">
        <color rgb="FF000000"/>
      </top>
      <bottom style="dotted">
        <color rgb="FF000000"/>
      </bottom>
    </border>
    <border>
      <right style="dotted">
        <color rgb="FF000000"/>
      </right>
      <top style="hair">
        <color rgb="FF000000"/>
      </top>
      <bottom style="dotted">
        <color rgb="FF000000"/>
      </bottom>
    </border>
    <border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top style="hair">
        <color rgb="FF000000"/>
      </top>
      <bottom style="dotted">
        <color rgb="FF000000"/>
      </bottom>
    </border>
    <border>
      <left style="dotted">
        <color rgb="FF000000"/>
      </left>
      <top style="hair">
        <color rgb="FF000000"/>
      </top>
      <bottom style="dotted">
        <color rgb="FF000000"/>
      </bottom>
    </border>
    <border>
      <left style="dotted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hair">
        <color rgb="FF000000"/>
      </right>
      <bottom style="dotted">
        <color rgb="FF000000"/>
      </bottom>
    </border>
    <border>
      <left style="hair">
        <color rgb="FF000000"/>
      </left>
      <right style="dotted">
        <color rgb="FF000000"/>
      </right>
      <bottom style="dotted">
        <color rgb="FF000000"/>
      </bottom>
    </border>
    <border>
      <bottom style="dotted">
        <color rgb="FF000000"/>
      </bottom>
    </border>
    <border>
      <left style="dotted">
        <color rgb="FF000000"/>
      </left>
      <right style="thin">
        <color rgb="FF000000"/>
      </right>
      <bottom style="dotted">
        <color rgb="FF000000"/>
      </bottom>
    </border>
    <border>
      <left style="dotted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hair">
        <color rgb="FF000000"/>
      </right>
      <bottom style="thin">
        <color rgb="FF000000"/>
      </bottom>
    </border>
    <border>
      <left style="hair">
        <color rgb="FF000000"/>
      </left>
      <right style="dotted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231">
    <xf borderId="0" fillId="0" fontId="0" numFmtId="0" xfId="0" applyAlignment="1" applyFont="1">
      <alignment readingOrder="0" shrinkToFit="0" vertical="bottom" wrapText="1"/>
    </xf>
    <xf borderId="0" fillId="0" fontId="1" numFmtId="0" xfId="0" applyAlignment="1" applyFont="1">
      <alignment horizontal="left" shrinkToFit="0" wrapText="1"/>
    </xf>
    <xf borderId="0" fillId="0" fontId="0" numFmtId="0" xfId="0" applyAlignment="1" applyFont="1">
      <alignment shrinkToFit="0" wrapText="0"/>
    </xf>
    <xf borderId="1" fillId="0" fontId="2" numFmtId="0" xfId="0" applyAlignment="1" applyBorder="1" applyFont="1">
      <alignment shrinkToFit="0" wrapText="1"/>
    </xf>
    <xf borderId="0" fillId="0" fontId="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shrinkToFit="0" wrapText="1"/>
    </xf>
    <xf borderId="0" fillId="0" fontId="4" numFmtId="0" xfId="0" applyAlignment="1" applyFont="1">
      <alignment horizontal="left" readingOrder="0" shrinkToFit="0" wrapText="1"/>
    </xf>
    <xf borderId="2" fillId="0" fontId="2" numFmtId="0" xfId="0" applyAlignment="1" applyBorder="1" applyFont="1">
      <alignment shrinkToFit="0" wrapText="1"/>
    </xf>
    <xf borderId="0" fillId="0" fontId="5" numFmtId="0" xfId="0" applyAlignment="1" applyFont="1">
      <alignment horizontal="left" readingOrder="0" shrinkToFit="0" vertical="center" wrapText="0"/>
    </xf>
    <xf borderId="3" fillId="0" fontId="6" numFmtId="1" xfId="0" applyAlignment="1" applyBorder="1" applyFont="1" applyNumberFormat="1">
      <alignment horizontal="center" readingOrder="0" shrinkToFit="0" vertical="center" wrapText="0"/>
    </xf>
    <xf borderId="0" fillId="0" fontId="5" numFmtId="0" xfId="0" applyAlignment="1" applyFont="1">
      <alignment horizontal="left" readingOrder="0" shrinkToFit="0" vertical="center" wrapText="1"/>
    </xf>
    <xf borderId="3" fillId="0" fontId="0" numFmtId="0" xfId="0" applyAlignment="1" applyBorder="1" applyFont="1">
      <alignment horizontal="center" readingOrder="0" shrinkToFit="0" vertical="center" wrapText="0"/>
    </xf>
    <xf borderId="0" fillId="0" fontId="7" numFmtId="0" xfId="0" applyAlignment="1" applyFont="1">
      <alignment shrinkToFit="0" wrapText="1"/>
    </xf>
    <xf borderId="3" fillId="0" fontId="0" numFmtId="0" xfId="0" applyAlignment="1" applyBorder="1" applyFont="1">
      <alignment horizontal="center" shrinkToFit="0" vertical="center" wrapText="0"/>
    </xf>
    <xf borderId="0" fillId="0" fontId="7" numFmtId="0" xfId="0" applyAlignment="1" applyFont="1">
      <alignment horizontal="center" readingOrder="0" shrinkToFit="0" wrapText="1"/>
    </xf>
    <xf borderId="0" fillId="2" fontId="8" numFmtId="164" xfId="0" applyAlignment="1" applyFill="1" applyFont="1" applyNumberFormat="1">
      <alignment horizontal="left" readingOrder="0" shrinkToFit="0" wrapText="1"/>
    </xf>
    <xf borderId="0" fillId="0" fontId="9" numFmtId="0" xfId="0" applyAlignment="1" applyFont="1">
      <alignment horizontal="center" readingOrder="0" shrinkToFit="0" wrapText="1"/>
    </xf>
    <xf borderId="0" fillId="0" fontId="1" numFmtId="0" xfId="0" applyAlignment="1" applyFont="1">
      <alignment horizontal="left" readingOrder="0" shrinkToFit="0" wrapText="1"/>
    </xf>
    <xf borderId="0" fillId="0" fontId="9" numFmtId="0" xfId="0" applyAlignment="1" applyFont="1">
      <alignment shrinkToFit="0" wrapText="1"/>
    </xf>
    <xf borderId="0" fillId="0" fontId="10" numFmtId="0" xfId="0" applyAlignment="1" applyFont="1">
      <alignment readingOrder="0" shrinkToFit="0" wrapText="1"/>
    </xf>
    <xf borderId="3" fillId="0" fontId="0" numFmtId="0" xfId="0" applyAlignment="1" applyBorder="1" applyFont="1">
      <alignment shrinkToFit="0" wrapText="0"/>
    </xf>
    <xf borderId="0" fillId="0" fontId="5" numFmtId="0" xfId="0" applyAlignment="1" applyFont="1">
      <alignment readingOrder="0" shrinkToFit="0" wrapText="1"/>
    </xf>
    <xf borderId="4" fillId="0" fontId="2" numFmtId="0" xfId="0" applyAlignment="1" applyBorder="1" applyFont="1">
      <alignment shrinkToFit="0" wrapText="1"/>
    </xf>
    <xf borderId="0" fillId="2" fontId="8" numFmtId="0" xfId="0" applyAlignment="1" applyFont="1">
      <alignment horizontal="left" readingOrder="0" shrinkToFit="0" wrapText="1"/>
    </xf>
    <xf borderId="0" fillId="0" fontId="10" numFmtId="0" xfId="0" applyAlignment="1" applyFont="1">
      <alignment horizontal="left" readingOrder="0" shrinkToFit="0" wrapText="1"/>
    </xf>
    <xf borderId="0" fillId="0" fontId="7" numFmtId="0" xfId="0" applyAlignment="1" applyFont="1">
      <alignment horizontal="center" readingOrder="0" shrinkToFit="0" wrapText="0"/>
    </xf>
    <xf borderId="3" fillId="0" fontId="0" numFmtId="0" xfId="0" applyAlignment="1" applyBorder="1" applyFont="1">
      <alignment readingOrder="0" shrinkToFit="0" wrapText="0"/>
    </xf>
    <xf borderId="4" fillId="0" fontId="2" numFmtId="0" xfId="0" applyAlignment="1" applyBorder="1" applyFont="1">
      <alignment readingOrder="0" shrinkToFit="0" wrapText="1"/>
    </xf>
    <xf borderId="0" fillId="0" fontId="2" numFmtId="0" xfId="0" applyAlignment="1" applyFont="1">
      <alignment readingOrder="0" shrinkToFit="0" wrapText="1"/>
    </xf>
    <xf borderId="0" fillId="0" fontId="5" numFmtId="0" xfId="0" applyAlignment="1" applyFont="1">
      <alignment horizontal="right" readingOrder="0" shrinkToFit="0" wrapText="1"/>
    </xf>
    <xf borderId="0" fillId="0" fontId="0" numFmtId="0" xfId="0" applyAlignment="1" applyFont="1">
      <alignment horizontal="center" readingOrder="0" shrinkToFit="0" vertical="center" wrapText="0"/>
    </xf>
    <xf borderId="3" fillId="0" fontId="6" numFmtId="0" xfId="0" applyAlignment="1" applyBorder="1" applyFont="1">
      <alignment horizontal="center" readingOrder="0" shrinkToFit="0" vertical="center" wrapText="0"/>
    </xf>
    <xf borderId="3" fillId="0" fontId="6" numFmtId="0" xfId="0" applyAlignment="1" applyBorder="1" applyFont="1">
      <alignment horizontal="right" readingOrder="0" shrinkToFit="0" vertical="center" wrapText="0"/>
    </xf>
    <xf borderId="0" fillId="0" fontId="3" numFmtId="0" xfId="0" applyAlignment="1" applyFont="1">
      <alignment horizontal="center" readingOrder="0" shrinkToFit="0" wrapText="1"/>
    </xf>
    <xf borderId="5" fillId="0" fontId="2" numFmtId="0" xfId="0" applyAlignment="1" applyBorder="1" applyFont="1">
      <alignment shrinkToFit="0" wrapText="1"/>
    </xf>
    <xf borderId="6" fillId="0" fontId="3" numFmtId="0" xfId="0" applyAlignment="1" applyBorder="1" applyFont="1">
      <alignment horizontal="left" readingOrder="0" shrinkToFit="0" vertical="center" wrapText="1"/>
    </xf>
    <xf borderId="7" fillId="0" fontId="10" numFmtId="0" xfId="0" applyAlignment="1" applyBorder="1" applyFont="1">
      <alignment shrinkToFit="0" wrapText="1"/>
    </xf>
    <xf borderId="8" fillId="0" fontId="10" numFmtId="0" xfId="0" applyAlignment="1" applyBorder="1" applyFont="1">
      <alignment shrinkToFit="0" wrapText="1"/>
    </xf>
    <xf borderId="7" fillId="0" fontId="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center" readingOrder="0" shrinkToFit="0" wrapText="1"/>
    </xf>
    <xf borderId="9" fillId="0" fontId="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center" shrinkToFit="0" wrapText="1"/>
    </xf>
    <xf borderId="0" fillId="0" fontId="11" numFmtId="0" xfId="0" applyAlignment="1" applyFont="1">
      <alignment horizontal="center" readingOrder="0" shrinkToFit="0" wrapText="1"/>
    </xf>
    <xf borderId="10" fillId="0" fontId="3" numFmtId="0" xfId="0" applyAlignment="1" applyBorder="1" applyFont="1">
      <alignment horizontal="center" readingOrder="0" shrinkToFit="0" wrapText="1"/>
    </xf>
    <xf borderId="11" fillId="0" fontId="10" numFmtId="0" xfId="0" applyAlignment="1" applyBorder="1" applyFont="1">
      <alignment shrinkToFit="0" wrapText="1"/>
    </xf>
    <xf borderId="3" fillId="0" fontId="6" numFmtId="0" xfId="0" applyAlignment="1" applyBorder="1" applyFont="1">
      <alignment horizontal="center" shrinkToFit="0" vertical="center" wrapText="0"/>
    </xf>
    <xf borderId="12" fillId="0" fontId="10" numFmtId="0" xfId="0" applyAlignment="1" applyBorder="1" applyFont="1">
      <alignment shrinkToFit="0" wrapText="1"/>
    </xf>
    <xf borderId="13" fillId="0" fontId="10" numFmtId="0" xfId="0" applyAlignment="1" applyBorder="1" applyFont="1">
      <alignment shrinkToFit="0" wrapText="1"/>
    </xf>
    <xf quotePrefix="1" borderId="0" fillId="0" fontId="11" numFmtId="0" xfId="0" applyAlignment="1" applyFont="1">
      <alignment horizontal="center" readingOrder="0" shrinkToFit="0" wrapText="1"/>
    </xf>
    <xf borderId="12" fillId="0" fontId="12" numFmtId="0" xfId="0" applyAlignment="1" applyBorder="1" applyFont="1">
      <alignment horizontal="center" readingOrder="0" shrinkToFit="0" wrapText="1"/>
    </xf>
    <xf borderId="14" fillId="0" fontId="13" numFmtId="0" xfId="0" applyAlignment="1" applyBorder="1" applyFont="1">
      <alignment horizontal="center" readingOrder="0" shrinkToFit="0" wrapText="1"/>
    </xf>
    <xf borderId="0" fillId="0" fontId="10" numFmtId="0" xfId="0" applyAlignment="1" applyFont="1">
      <alignment horizontal="right" readingOrder="0" shrinkToFit="0" wrapText="1"/>
    </xf>
    <xf borderId="13" fillId="0" fontId="13" numFmtId="0" xfId="0" applyAlignment="1" applyBorder="1" applyFont="1">
      <alignment horizontal="center" readingOrder="0" shrinkToFit="0" wrapText="1"/>
    </xf>
    <xf borderId="0" fillId="0" fontId="10" numFmtId="1" xfId="0" applyAlignment="1" applyFont="1" applyNumberFormat="1">
      <alignment horizontal="center" shrinkToFit="0" wrapText="1"/>
    </xf>
    <xf borderId="12" fillId="0" fontId="13" numFmtId="0" xfId="0" applyAlignment="1" applyBorder="1" applyFont="1">
      <alignment horizontal="center" readingOrder="0" shrinkToFit="0" wrapText="1"/>
    </xf>
    <xf borderId="15" fillId="0" fontId="13" numFmtId="0" xfId="0" applyAlignment="1" applyBorder="1" applyFont="1">
      <alignment horizontal="center" readingOrder="0" shrinkToFit="0" wrapText="1"/>
    </xf>
    <xf borderId="0" fillId="0" fontId="9" numFmtId="0" xfId="0" applyAlignment="1" applyFont="1">
      <alignment readingOrder="0" shrinkToFit="0" wrapText="1"/>
    </xf>
    <xf borderId="16" fillId="0" fontId="9" numFmtId="0" xfId="0" applyAlignment="1" applyBorder="1" applyFont="1">
      <alignment readingOrder="0" shrinkToFit="0" wrapText="1"/>
    </xf>
    <xf borderId="17" fillId="0" fontId="9" numFmtId="0" xfId="0" applyAlignment="1" applyBorder="1" applyFont="1">
      <alignment horizontal="center" readingOrder="0" shrinkToFit="0" wrapText="1"/>
    </xf>
    <xf borderId="18" fillId="0" fontId="9" numFmtId="0" xfId="0" applyAlignment="1" applyBorder="1" applyFont="1">
      <alignment readingOrder="0" shrinkToFit="0" wrapText="1"/>
    </xf>
    <xf borderId="1" fillId="0" fontId="9" numFmtId="0" xfId="0" applyAlignment="1" applyBorder="1" applyFont="1">
      <alignment horizontal="center" readingOrder="0" shrinkToFit="0" wrapText="1"/>
    </xf>
    <xf borderId="19" fillId="0" fontId="9" numFmtId="1" xfId="0" applyAlignment="1" applyBorder="1" applyFont="1" applyNumberFormat="1">
      <alignment horizontal="center" readingOrder="0" shrinkToFit="0" wrapText="1"/>
    </xf>
    <xf borderId="18" fillId="0" fontId="9" numFmtId="1" xfId="0" applyAlignment="1" applyBorder="1" applyFont="1" applyNumberFormat="1">
      <alignment horizontal="center" readingOrder="0" shrinkToFit="0" wrapText="1"/>
    </xf>
    <xf borderId="17" fillId="0" fontId="9" numFmtId="1" xfId="0" applyAlignment="1" applyBorder="1" applyFont="1" applyNumberFormat="1">
      <alignment horizontal="center" readingOrder="0" shrinkToFit="0" wrapText="1"/>
    </xf>
    <xf borderId="18" fillId="0" fontId="9" numFmtId="0" xfId="0" applyAlignment="1" applyBorder="1" applyFont="1">
      <alignment horizontal="center" readingOrder="0" shrinkToFit="0" wrapText="1"/>
    </xf>
    <xf borderId="19" fillId="0" fontId="9" numFmtId="0" xfId="0" applyAlignment="1" applyBorder="1" applyFont="1">
      <alignment horizontal="center" readingOrder="0" shrinkToFit="0" wrapText="1"/>
    </xf>
    <xf borderId="18" fillId="0" fontId="9" numFmtId="165" xfId="0" applyAlignment="1" applyBorder="1" applyFont="1" applyNumberFormat="1">
      <alignment horizontal="center" readingOrder="0" shrinkToFit="0" wrapText="1"/>
    </xf>
    <xf borderId="18" fillId="0" fontId="9" numFmtId="9" xfId="0" applyAlignment="1" applyBorder="1" applyFont="1" applyNumberFormat="1">
      <alignment horizontal="center" readingOrder="0" shrinkToFit="0" wrapText="1"/>
    </xf>
    <xf borderId="20" fillId="0" fontId="9" numFmtId="1" xfId="0" applyAlignment="1" applyBorder="1" applyFont="1" applyNumberFormat="1">
      <alignment horizontal="center" readingOrder="0" shrinkToFit="0" wrapText="1"/>
    </xf>
    <xf borderId="21" fillId="0" fontId="9" numFmtId="0" xfId="0" applyAlignment="1" applyBorder="1" applyFont="1">
      <alignment readingOrder="0" shrinkToFit="0" wrapText="1"/>
    </xf>
    <xf borderId="3" fillId="0" fontId="9" numFmtId="0" xfId="0" applyAlignment="1" applyBorder="1" applyFont="1">
      <alignment horizontal="center" readingOrder="0" shrinkToFit="0" wrapText="1"/>
    </xf>
    <xf borderId="22" fillId="0" fontId="9" numFmtId="0" xfId="0" applyAlignment="1" applyBorder="1" applyFont="1">
      <alignment readingOrder="0" shrinkToFit="0" wrapText="1"/>
    </xf>
    <xf borderId="23" fillId="0" fontId="9" numFmtId="0" xfId="0" applyAlignment="1" applyBorder="1" applyFont="1">
      <alignment horizontal="center" readingOrder="0" shrinkToFit="0" wrapText="1"/>
    </xf>
    <xf borderId="24" fillId="0" fontId="9" numFmtId="1" xfId="0" applyAlignment="1" applyBorder="1" applyFont="1" applyNumberFormat="1">
      <alignment horizontal="center" readingOrder="0" shrinkToFit="0" wrapText="1"/>
    </xf>
    <xf borderId="22" fillId="0" fontId="9" numFmtId="1" xfId="0" applyAlignment="1" applyBorder="1" applyFont="1" applyNumberFormat="1">
      <alignment horizontal="center" readingOrder="0" shrinkToFit="0" wrapText="1"/>
    </xf>
    <xf borderId="24" fillId="0" fontId="9" numFmtId="0" xfId="0" applyAlignment="1" applyBorder="1" applyFont="1">
      <alignment horizontal="center" readingOrder="0" shrinkToFit="0" wrapText="1"/>
    </xf>
    <xf borderId="22" fillId="0" fontId="9" numFmtId="165" xfId="0" applyAlignment="1" applyBorder="1" applyFont="1" applyNumberFormat="1">
      <alignment horizontal="center" readingOrder="0" shrinkToFit="0" wrapText="1"/>
    </xf>
    <xf borderId="3" fillId="0" fontId="9" numFmtId="1" xfId="0" applyAlignment="1" applyBorder="1" applyFont="1" applyNumberFormat="1">
      <alignment horizontal="center" readingOrder="0" shrinkToFit="0" wrapText="1"/>
    </xf>
    <xf borderId="25" fillId="0" fontId="9" numFmtId="0" xfId="0" applyAlignment="1" applyBorder="1" applyFont="1">
      <alignment horizontal="center" readingOrder="0" shrinkToFit="0" wrapText="1"/>
    </xf>
    <xf borderId="22" fillId="0" fontId="9" numFmtId="0" xfId="0" applyAlignment="1" applyBorder="1" applyFont="1">
      <alignment horizontal="center" readingOrder="0" shrinkToFit="0" wrapText="1"/>
    </xf>
    <xf borderId="3" fillId="0" fontId="9" numFmtId="9" xfId="0" applyAlignment="1" applyBorder="1" applyFont="1" applyNumberFormat="1">
      <alignment horizontal="center" readingOrder="0" shrinkToFit="0" wrapText="1"/>
    </xf>
    <xf borderId="25" fillId="0" fontId="9" numFmtId="1" xfId="0" applyAlignment="1" applyBorder="1" applyFont="1" applyNumberFormat="1">
      <alignment horizontal="center" readingOrder="0" shrinkToFit="0" wrapText="1"/>
    </xf>
    <xf borderId="0" fillId="0" fontId="12" numFmtId="0" xfId="0" applyAlignment="1" applyFont="1">
      <alignment horizontal="left" readingOrder="0" shrinkToFit="0" wrapText="1"/>
    </xf>
    <xf borderId="26" fillId="0" fontId="12" numFmtId="0" xfId="0" applyAlignment="1" applyBorder="1" applyFont="1">
      <alignment horizontal="left" readingOrder="0" shrinkToFit="0" wrapText="1"/>
    </xf>
    <xf borderId="27" fillId="0" fontId="10" numFmtId="0" xfId="0" applyAlignment="1" applyBorder="1" applyFont="1">
      <alignment shrinkToFit="0" wrapText="1"/>
    </xf>
    <xf borderId="28" fillId="0" fontId="10" numFmtId="0" xfId="0" applyAlignment="1" applyBorder="1" applyFont="1">
      <alignment shrinkToFit="0" wrapText="1"/>
    </xf>
    <xf borderId="7" fillId="0" fontId="9" numFmtId="0" xfId="0" applyAlignment="1" applyBorder="1" applyFont="1">
      <alignment horizontal="center" readingOrder="0" shrinkToFit="0" wrapText="1"/>
    </xf>
    <xf borderId="8" fillId="0" fontId="9" numFmtId="0" xfId="0" applyAlignment="1" applyBorder="1" applyFont="1">
      <alignment horizontal="center" readingOrder="0" shrinkToFit="0" wrapText="1"/>
    </xf>
    <xf borderId="29" fillId="0" fontId="9" numFmtId="1" xfId="0" applyAlignment="1" applyBorder="1" applyFont="1" applyNumberFormat="1">
      <alignment horizontal="center" readingOrder="0" shrinkToFit="0" wrapText="1"/>
    </xf>
    <xf borderId="8" fillId="0" fontId="9" numFmtId="1" xfId="0" applyAlignment="1" applyBorder="1" applyFont="1" applyNumberFormat="1">
      <alignment horizontal="center" readingOrder="0" shrinkToFit="0" wrapText="1"/>
    </xf>
    <xf borderId="27" fillId="0" fontId="9" numFmtId="0" xfId="0" applyAlignment="1" applyBorder="1" applyFont="1">
      <alignment horizontal="center" readingOrder="0" shrinkToFit="0" wrapText="1"/>
    </xf>
    <xf borderId="30" fillId="0" fontId="9" numFmtId="1" xfId="0" applyAlignment="1" applyBorder="1" applyFont="1" applyNumberFormat="1">
      <alignment horizontal="center" readingOrder="0" shrinkToFit="0" wrapText="1"/>
    </xf>
    <xf borderId="31" fillId="0" fontId="9" numFmtId="1" xfId="0" applyAlignment="1" applyBorder="1" applyFont="1" applyNumberFormat="1">
      <alignment horizontal="center" readingOrder="0" shrinkToFit="0" wrapText="1"/>
    </xf>
    <xf borderId="32" fillId="0" fontId="9" numFmtId="0" xfId="0" applyAlignment="1" applyBorder="1" applyFont="1">
      <alignment horizontal="center" readingOrder="0" shrinkToFit="0" wrapText="1"/>
    </xf>
    <xf borderId="33" fillId="0" fontId="9" numFmtId="0" xfId="0" applyAlignment="1" applyBorder="1" applyFont="1">
      <alignment horizontal="center" readingOrder="0" shrinkToFit="0" wrapText="1"/>
    </xf>
    <xf borderId="27" fillId="0" fontId="9" numFmtId="9" xfId="0" applyAlignment="1" applyBorder="1" applyFont="1" applyNumberFormat="1">
      <alignment horizontal="center" readingOrder="0" shrinkToFit="0" wrapText="1"/>
    </xf>
    <xf borderId="28" fillId="0" fontId="9" numFmtId="165" xfId="0" applyAlignment="1" applyBorder="1" applyFont="1" applyNumberFormat="1">
      <alignment horizontal="center" readingOrder="0" shrinkToFit="0" wrapText="1"/>
    </xf>
    <xf borderId="33" fillId="0" fontId="9" numFmtId="1" xfId="0" applyAlignment="1" applyBorder="1" applyFont="1" applyNumberFormat="1">
      <alignment horizontal="center" readingOrder="0" shrinkToFit="0" wrapText="1"/>
    </xf>
    <xf borderId="27" fillId="0" fontId="9" numFmtId="1" xfId="0" applyAlignment="1" applyBorder="1" applyFont="1" applyNumberFormat="1">
      <alignment horizontal="center" readingOrder="0" shrinkToFit="0" wrapText="1"/>
    </xf>
    <xf borderId="34" fillId="0" fontId="9" numFmtId="1" xfId="0" applyAlignment="1" applyBorder="1" applyFont="1" applyNumberFormat="1">
      <alignment horizontal="center" readingOrder="0" shrinkToFit="0" wrapText="1"/>
    </xf>
    <xf borderId="35" fillId="0" fontId="7" numFmtId="0" xfId="0" applyAlignment="1" applyBorder="1" applyFont="1">
      <alignment horizontal="center" readingOrder="0" shrinkToFit="0" vertical="bottom" wrapText="0"/>
    </xf>
    <xf borderId="0" fillId="0" fontId="9" numFmtId="0" xfId="0" applyAlignment="1" applyFont="1">
      <alignment horizontal="center" shrinkToFit="0" wrapText="1"/>
    </xf>
    <xf borderId="36" fillId="0" fontId="5" numFmtId="0" xfId="0" applyAlignment="1" applyBorder="1" applyFont="1">
      <alignment horizontal="center" readingOrder="0" shrinkToFit="0" vertical="bottom" wrapText="0"/>
    </xf>
    <xf borderId="37" fillId="0" fontId="5" numFmtId="0" xfId="0" applyAlignment="1" applyBorder="1" applyFont="1">
      <alignment horizontal="center" readingOrder="0" shrinkToFit="0" wrapText="0"/>
    </xf>
    <xf borderId="37" fillId="0" fontId="5" numFmtId="0" xfId="0" applyAlignment="1" applyBorder="1" applyFont="1">
      <alignment horizontal="center" readingOrder="0" shrinkToFit="0" wrapText="1"/>
    </xf>
    <xf borderId="38" fillId="0" fontId="9" numFmtId="0" xfId="0" applyAlignment="1" applyBorder="1" applyFont="1">
      <alignment horizontal="center" shrinkToFit="0" wrapText="1"/>
    </xf>
    <xf borderId="39" fillId="0" fontId="9" numFmtId="0" xfId="0" applyAlignment="1" applyBorder="1" applyFont="1">
      <alignment horizontal="center" shrinkToFit="0" wrapText="1"/>
    </xf>
    <xf borderId="40" fillId="0" fontId="9" numFmtId="0" xfId="0" applyAlignment="1" applyBorder="1" applyFont="1">
      <alignment horizontal="center" shrinkToFit="0" wrapText="1"/>
    </xf>
    <xf borderId="40" fillId="0" fontId="9" numFmtId="9" xfId="0" applyAlignment="1" applyBorder="1" applyFont="1" applyNumberFormat="1">
      <alignment horizontal="center" shrinkToFit="0" wrapText="1"/>
    </xf>
    <xf borderId="41" fillId="0" fontId="9" numFmtId="0" xfId="0" applyAlignment="1" applyBorder="1" applyFont="1">
      <alignment horizontal="center" shrinkToFit="0" wrapText="1"/>
    </xf>
    <xf borderId="8" fillId="0" fontId="4" numFmtId="0" xfId="0" applyAlignment="1" applyBorder="1" applyFont="1">
      <alignment horizontal="center" readingOrder="0" shrinkToFit="0" vertical="bottom" wrapText="0"/>
    </xf>
    <xf borderId="42" fillId="0" fontId="1" numFmtId="1" xfId="0" applyAlignment="1" applyBorder="1" applyFont="1" applyNumberFormat="1">
      <alignment horizontal="center" readingOrder="0" shrinkToFit="0" wrapText="0"/>
    </xf>
    <xf borderId="17" fillId="0" fontId="1" numFmtId="1" xfId="0" applyAlignment="1" applyBorder="1" applyFont="1" applyNumberFormat="1">
      <alignment horizontal="center" readingOrder="0" shrinkToFit="0" wrapText="0"/>
    </xf>
    <xf borderId="18" fillId="0" fontId="1" numFmtId="0" xfId="0" applyAlignment="1" applyBorder="1" applyFont="1">
      <alignment horizontal="center" shrinkToFit="0" wrapText="1"/>
    </xf>
    <xf borderId="43" fillId="0" fontId="1" numFmtId="0" xfId="0" applyAlignment="1" applyBorder="1" applyFont="1">
      <alignment horizontal="center" shrinkToFit="0" wrapText="1"/>
    </xf>
    <xf borderId="42" fillId="0" fontId="1" numFmtId="1" xfId="0" applyAlignment="1" applyBorder="1" applyFont="1" applyNumberFormat="1">
      <alignment horizontal="center" shrinkToFit="0" wrapText="1"/>
    </xf>
    <xf borderId="17" fillId="0" fontId="1" numFmtId="1" xfId="0" applyAlignment="1" applyBorder="1" applyFont="1" applyNumberFormat="1">
      <alignment horizontal="center" shrinkToFit="0" wrapText="1"/>
    </xf>
    <xf borderId="18" fillId="0" fontId="1" numFmtId="1" xfId="0" applyAlignment="1" applyBorder="1" applyFont="1" applyNumberFormat="1">
      <alignment horizontal="center" shrinkToFit="0" wrapText="1"/>
    </xf>
    <xf borderId="1" fillId="0" fontId="1" numFmtId="0" xfId="0" applyAlignment="1" applyBorder="1" applyFont="1">
      <alignment horizontal="center" shrinkToFit="0" wrapText="1"/>
    </xf>
    <xf borderId="19" fillId="0" fontId="1" numFmtId="1" xfId="0" applyAlignment="1" applyBorder="1" applyFont="1" applyNumberFormat="1">
      <alignment horizontal="center" shrinkToFit="0" wrapText="1"/>
    </xf>
    <xf borderId="17" fillId="0" fontId="1" numFmtId="9" xfId="0" applyAlignment="1" applyBorder="1" applyFont="1" applyNumberFormat="1">
      <alignment horizontal="center" shrinkToFit="0" wrapText="1"/>
    </xf>
    <xf borderId="18" fillId="0" fontId="1" numFmtId="9" xfId="0" applyAlignment="1" applyBorder="1" applyFont="1" applyNumberFormat="1">
      <alignment horizontal="center" shrinkToFit="0" wrapText="1"/>
    </xf>
    <xf borderId="44" fillId="0" fontId="1" numFmtId="0" xfId="0" applyAlignment="1" applyBorder="1" applyFont="1">
      <alignment horizontal="center" shrinkToFit="0" wrapText="1"/>
    </xf>
    <xf borderId="35" fillId="0" fontId="9" numFmtId="0" xfId="0" applyAlignment="1" applyBorder="1" applyFont="1">
      <alignment shrinkToFit="0" wrapText="1"/>
    </xf>
    <xf borderId="45" fillId="0" fontId="4" numFmtId="0" xfId="0" applyAlignment="1" applyBorder="1" applyFont="1">
      <alignment horizontal="center" readingOrder="0" shrinkToFit="0" vertical="bottom" wrapText="0"/>
    </xf>
    <xf borderId="46" fillId="0" fontId="1" numFmtId="1" xfId="0" applyAlignment="1" applyBorder="1" applyFont="1" applyNumberFormat="1">
      <alignment horizontal="center" readingOrder="0" shrinkToFit="0" wrapText="0"/>
    </xf>
    <xf borderId="3" fillId="0" fontId="1" numFmtId="1" xfId="0" applyAlignment="1" applyBorder="1" applyFont="1" applyNumberFormat="1">
      <alignment horizontal="center" readingOrder="0" shrinkToFit="0" wrapText="0"/>
    </xf>
    <xf borderId="22" fillId="0" fontId="1" numFmtId="0" xfId="0" applyAlignment="1" applyBorder="1" applyFont="1">
      <alignment horizontal="center" shrinkToFit="0" wrapText="1"/>
    </xf>
    <xf borderId="47" fillId="0" fontId="1" numFmtId="0" xfId="0" applyAlignment="1" applyBorder="1" applyFont="1">
      <alignment horizontal="center" shrinkToFit="0" wrapText="1"/>
    </xf>
    <xf borderId="46" fillId="0" fontId="1" numFmtId="1" xfId="0" applyAlignment="1" applyBorder="1" applyFont="1" applyNumberFormat="1">
      <alignment horizontal="center" shrinkToFit="0" wrapText="1"/>
    </xf>
    <xf borderId="3" fillId="0" fontId="1" numFmtId="1" xfId="0" applyAlignment="1" applyBorder="1" applyFont="1" applyNumberFormat="1">
      <alignment horizontal="center" shrinkToFit="0" wrapText="1"/>
    </xf>
    <xf borderId="22" fillId="0" fontId="1" numFmtId="1" xfId="0" applyAlignment="1" applyBorder="1" applyFont="1" applyNumberFormat="1">
      <alignment horizontal="center" shrinkToFit="0" wrapText="1"/>
    </xf>
    <xf borderId="23" fillId="0" fontId="1" numFmtId="0" xfId="0" applyAlignment="1" applyBorder="1" applyFont="1">
      <alignment horizontal="center" shrinkToFit="0" wrapText="1"/>
    </xf>
    <xf borderId="24" fillId="0" fontId="1" numFmtId="1" xfId="0" applyAlignment="1" applyBorder="1" applyFont="1" applyNumberFormat="1">
      <alignment horizontal="center" shrinkToFit="0" wrapText="1"/>
    </xf>
    <xf borderId="3" fillId="0" fontId="1" numFmtId="9" xfId="0" applyAlignment="1" applyBorder="1" applyFont="1" applyNumberFormat="1">
      <alignment horizontal="center" shrinkToFit="0" wrapText="1"/>
    </xf>
    <xf borderId="22" fillId="0" fontId="1" numFmtId="9" xfId="0" applyAlignment="1" applyBorder="1" applyFont="1" applyNumberFormat="1">
      <alignment horizontal="center" shrinkToFit="0" wrapText="1"/>
    </xf>
    <xf borderId="48" fillId="0" fontId="1" numFmtId="1" xfId="0" applyAlignment="1" applyBorder="1" applyFont="1" applyNumberFormat="1">
      <alignment horizontal="center" shrinkToFit="0" wrapText="1"/>
    </xf>
    <xf borderId="49" fillId="0" fontId="1" numFmtId="1" xfId="0" applyAlignment="1" applyBorder="1" applyFont="1" applyNumberFormat="1">
      <alignment horizontal="center" readingOrder="0" shrinkToFit="0" wrapText="0"/>
    </xf>
    <xf borderId="50" fillId="0" fontId="1" numFmtId="1" xfId="0" applyAlignment="1" applyBorder="1" applyFont="1" applyNumberFormat="1">
      <alignment horizontal="center" readingOrder="0" shrinkToFit="0" wrapText="0"/>
    </xf>
    <xf borderId="51" fillId="0" fontId="1" numFmtId="0" xfId="0" applyAlignment="1" applyBorder="1" applyFont="1">
      <alignment horizontal="center" shrinkToFit="0" wrapText="1"/>
    </xf>
    <xf borderId="52" fillId="0" fontId="1" numFmtId="0" xfId="0" applyAlignment="1" applyBorder="1" applyFont="1">
      <alignment horizontal="center" shrinkToFit="0" wrapText="1"/>
    </xf>
    <xf borderId="49" fillId="0" fontId="1" numFmtId="1" xfId="0" applyAlignment="1" applyBorder="1" applyFont="1" applyNumberFormat="1">
      <alignment horizontal="center" shrinkToFit="0" wrapText="1"/>
    </xf>
    <xf borderId="50" fillId="0" fontId="1" numFmtId="1" xfId="0" applyAlignment="1" applyBorder="1" applyFont="1" applyNumberFormat="1">
      <alignment horizontal="center" shrinkToFit="0" wrapText="1"/>
    </xf>
    <xf borderId="51" fillId="0" fontId="1" numFmtId="1" xfId="0" applyAlignment="1" applyBorder="1" applyFont="1" applyNumberFormat="1">
      <alignment horizontal="center" shrinkToFit="0" wrapText="1"/>
    </xf>
    <xf borderId="53" fillId="0" fontId="1" numFmtId="0" xfId="0" applyAlignment="1" applyBorder="1" applyFont="1">
      <alignment horizontal="center" shrinkToFit="0" wrapText="1"/>
    </xf>
    <xf borderId="54" fillId="0" fontId="1" numFmtId="1" xfId="0" applyAlignment="1" applyBorder="1" applyFont="1" applyNumberFormat="1">
      <alignment horizontal="center" shrinkToFit="0" wrapText="1"/>
    </xf>
    <xf borderId="50" fillId="0" fontId="1" numFmtId="9" xfId="0" applyAlignment="1" applyBorder="1" applyFont="1" applyNumberFormat="1">
      <alignment horizontal="center" shrinkToFit="0" wrapText="1"/>
    </xf>
    <xf borderId="51" fillId="0" fontId="1" numFmtId="9" xfId="0" applyAlignment="1" applyBorder="1" applyFont="1" applyNumberFormat="1">
      <alignment horizontal="center" shrinkToFit="0" wrapText="1"/>
    </xf>
    <xf borderId="55" fillId="0" fontId="1" numFmtId="0" xfId="0" applyAlignment="1" applyBorder="1" applyFont="1">
      <alignment horizontal="center" shrinkToFit="0" wrapText="1"/>
    </xf>
    <xf borderId="0" fillId="0" fontId="4" numFmtId="0" xfId="0" applyAlignment="1" applyFont="1">
      <alignment horizontal="center" readingOrder="0" shrinkToFit="0" vertical="bottom" wrapText="0"/>
    </xf>
    <xf borderId="56" fillId="0" fontId="1" numFmtId="0" xfId="0" applyAlignment="1" applyBorder="1" applyFont="1">
      <alignment horizontal="center" readingOrder="0" shrinkToFit="0" wrapText="0"/>
    </xf>
    <xf borderId="57" fillId="2" fontId="8" numFmtId="0" xfId="0" applyAlignment="1" applyBorder="1" applyFont="1">
      <alignment horizontal="center" shrinkToFit="0" wrapText="1"/>
    </xf>
    <xf borderId="58" fillId="2" fontId="8" numFmtId="0" xfId="0" applyAlignment="1" applyBorder="1" applyFont="1">
      <alignment horizontal="center" readingOrder="0" shrinkToFit="0" wrapText="1"/>
    </xf>
    <xf borderId="59" fillId="0" fontId="4" numFmtId="0" xfId="0" applyAlignment="1" applyBorder="1" applyFont="1">
      <alignment horizontal="center" shrinkToFit="0" wrapText="1"/>
    </xf>
    <xf borderId="56" fillId="0" fontId="1" numFmtId="0" xfId="0" applyAlignment="1" applyBorder="1" applyFont="1">
      <alignment horizontal="center" shrinkToFit="0" wrapText="1"/>
    </xf>
    <xf borderId="57" fillId="2" fontId="8" numFmtId="0" xfId="0" applyAlignment="1" applyBorder="1" applyFont="1">
      <alignment horizontal="center" shrinkToFit="0" wrapText="1"/>
    </xf>
    <xf borderId="58" fillId="2" fontId="8" numFmtId="0" xfId="0" applyAlignment="1" applyBorder="1" applyFont="1">
      <alignment horizontal="center" shrinkToFit="0" wrapText="1"/>
    </xf>
    <xf borderId="59" fillId="0" fontId="1" numFmtId="0" xfId="0" applyAlignment="1" applyBorder="1" applyFont="1">
      <alignment horizontal="center" shrinkToFit="0" wrapText="1"/>
    </xf>
    <xf borderId="57" fillId="0" fontId="1" numFmtId="0" xfId="0" applyAlignment="1" applyBorder="1" applyFont="1">
      <alignment horizontal="center" readingOrder="0" shrinkToFit="0" wrapText="1"/>
    </xf>
    <xf borderId="57" fillId="0" fontId="1" numFmtId="0" xfId="0" applyAlignment="1" applyBorder="1" applyFont="1">
      <alignment horizontal="center" shrinkToFit="0" wrapText="1"/>
    </xf>
    <xf borderId="58" fillId="0" fontId="1" numFmtId="9" xfId="0" applyAlignment="1" applyBorder="1" applyFont="1" applyNumberFormat="1">
      <alignment horizontal="center" shrinkToFit="0" wrapText="1"/>
    </xf>
    <xf borderId="60" fillId="0" fontId="1" numFmtId="0" xfId="0" applyAlignment="1" applyBorder="1" applyFont="1">
      <alignment horizontal="center" shrinkToFit="0" wrapText="1"/>
    </xf>
    <xf borderId="11" fillId="0" fontId="7" numFmtId="0" xfId="0" applyAlignment="1" applyBorder="1" applyFont="1">
      <alignment horizontal="center" readingOrder="0" shrinkToFit="0" vertical="bottom" wrapText="0"/>
    </xf>
    <xf borderId="12" fillId="0" fontId="9" numFmtId="0" xfId="0" applyAlignment="1" applyBorder="1" applyFont="1">
      <alignment horizontal="center" shrinkToFit="0" wrapText="1"/>
    </xf>
    <xf borderId="12" fillId="0" fontId="4" numFmtId="166" xfId="0" applyAlignment="1" applyBorder="1" applyFont="1" applyNumberFormat="1">
      <alignment horizontal="center" readingOrder="0" shrinkToFit="0" vertical="bottom" wrapText="0"/>
    </xf>
    <xf borderId="61" fillId="2" fontId="8" numFmtId="0" xfId="0" applyAlignment="1" applyBorder="1" applyFont="1">
      <alignment horizontal="center" shrinkToFit="0" wrapText="1"/>
    </xf>
    <xf borderId="62" fillId="2" fontId="8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readingOrder="0" shrinkToFit="0" wrapText="0"/>
    </xf>
    <xf borderId="63" fillId="2" fontId="8" numFmtId="0" xfId="0" applyAlignment="1" applyBorder="1" applyFont="1">
      <alignment horizontal="center" shrinkToFit="0" wrapText="1"/>
    </xf>
    <xf borderId="12" fillId="0" fontId="4" numFmtId="0" xfId="0" applyAlignment="1" applyBorder="1" applyFont="1">
      <alignment horizontal="center" shrinkToFit="0" wrapText="1"/>
    </xf>
    <xf borderId="61" fillId="0" fontId="1" numFmtId="0" xfId="0" applyAlignment="1" applyBorder="1" applyFont="1">
      <alignment horizontal="center" shrinkToFit="0" wrapText="1"/>
    </xf>
    <xf borderId="62" fillId="2" fontId="8" numFmtId="0" xfId="0" applyAlignment="1" applyBorder="1" applyFont="1">
      <alignment horizontal="center" shrinkToFit="0" wrapText="1"/>
    </xf>
    <xf borderId="12" fillId="0" fontId="1" numFmtId="0" xfId="0" applyAlignment="1" applyBorder="1" applyFont="1">
      <alignment horizontal="center" shrinkToFit="0" wrapText="1"/>
    </xf>
    <xf borderId="62" fillId="0" fontId="1" numFmtId="0" xfId="0" applyAlignment="1" applyBorder="1" applyFont="1">
      <alignment horizontal="center" shrinkToFit="0" wrapText="1"/>
    </xf>
    <xf borderId="63" fillId="0" fontId="1" numFmtId="9" xfId="0" applyAlignment="1" applyBorder="1" applyFont="1" applyNumberFormat="1">
      <alignment horizontal="center" shrinkToFit="0" wrapText="1"/>
    </xf>
    <xf borderId="15" fillId="0" fontId="1" numFmtId="0" xfId="0" applyAlignment="1" applyBorder="1" applyFont="1">
      <alignment horizontal="center" shrinkToFit="0" wrapText="1"/>
    </xf>
    <xf borderId="0" fillId="0" fontId="7" numFmtId="0" xfId="0" applyAlignment="1" applyFont="1">
      <alignment horizontal="left" readingOrder="0" shrinkToFit="0" vertical="bottom" wrapText="0"/>
    </xf>
    <xf borderId="0" fillId="0" fontId="3" numFmtId="0" xfId="0" applyAlignment="1" applyFont="1">
      <alignment readingOrder="0" shrinkToFit="0" wrapText="0"/>
    </xf>
    <xf borderId="0" fillId="0" fontId="3" numFmtId="0" xfId="0" applyAlignment="1" applyFont="1">
      <alignment shrinkToFit="0" wrapText="1"/>
    </xf>
    <xf borderId="0" fillId="0" fontId="3" numFmtId="1" xfId="0" applyAlignment="1" applyFont="1" applyNumberFormat="1">
      <alignment shrinkToFit="0" wrapText="1"/>
    </xf>
    <xf borderId="0" fillId="0" fontId="7" numFmtId="0" xfId="0" applyAlignment="1" applyFont="1">
      <alignment readingOrder="0" shrinkToFit="0" wrapText="0"/>
    </xf>
    <xf borderId="0" fillId="0" fontId="7" numFmtId="1" xfId="0" applyAlignment="1" applyFont="1" applyNumberFormat="1">
      <alignment shrinkToFit="0" wrapText="1"/>
    </xf>
    <xf borderId="0" fillId="0" fontId="7" numFmtId="1" xfId="0" applyAlignment="1" applyFont="1" applyNumberFormat="1">
      <alignment horizontal="left" shrinkToFit="0" wrapText="1"/>
    </xf>
    <xf borderId="0" fillId="2" fontId="14" numFmtId="0" xfId="0" applyAlignment="1" applyFont="1">
      <alignment readingOrder="0" shrinkToFit="0" wrapText="0"/>
    </xf>
    <xf borderId="0" fillId="0" fontId="7" numFmtId="0" xfId="0" applyAlignment="1" applyFont="1">
      <alignment horizontal="left" readingOrder="0" shrinkToFit="0" wrapText="1"/>
    </xf>
    <xf borderId="0" fillId="0" fontId="7" numFmtId="0" xfId="0" applyAlignment="1" applyFont="1">
      <alignment shrinkToFit="0" wrapText="0"/>
    </xf>
    <xf borderId="0" fillId="0" fontId="15" numFmtId="0" xfId="0" applyAlignment="1" applyFont="1">
      <alignment horizontal="left" readingOrder="0" shrinkToFit="0" vertical="bottom" wrapText="1"/>
    </xf>
    <xf borderId="0" fillId="0" fontId="16" numFmtId="0" xfId="0" applyAlignment="1" applyFont="1">
      <alignment horizontal="left" readingOrder="0" shrinkToFit="0" vertical="bottom" wrapText="1"/>
    </xf>
    <xf borderId="0" fillId="0" fontId="6" numFmtId="0" xfId="0" applyAlignment="1" applyFont="1">
      <alignment horizontal="center" shrinkToFit="0" wrapText="0"/>
    </xf>
    <xf borderId="0" fillId="0" fontId="6" numFmtId="0" xfId="0" applyAlignment="1" applyFont="1">
      <alignment shrinkToFit="0" wrapText="0"/>
    </xf>
    <xf borderId="1" fillId="0" fontId="6" numFmtId="0" xfId="0" applyAlignment="1" applyBorder="1" applyFont="1">
      <alignment shrinkToFit="0" wrapText="0"/>
    </xf>
    <xf borderId="0" fillId="0" fontId="6" numFmtId="1" xfId="0" applyAlignment="1" applyFont="1" applyNumberFormat="1">
      <alignment horizontal="center" readingOrder="0" shrinkToFit="0" wrapText="0"/>
    </xf>
    <xf borderId="3" fillId="0" fontId="0" numFmtId="0" xfId="0" applyAlignment="1" applyBorder="1" applyFont="1">
      <alignment horizontal="center" shrinkToFit="0" wrapText="0"/>
    </xf>
    <xf borderId="39" fillId="0" fontId="2" numFmtId="0" xfId="0" applyAlignment="1" applyBorder="1" applyFont="1">
      <alignment shrinkToFit="0" wrapText="1"/>
    </xf>
    <xf borderId="3" fillId="0" fontId="0" numFmtId="0" xfId="0" applyAlignment="1" applyBorder="1" applyFont="1">
      <alignment horizontal="center" readingOrder="0" shrinkToFit="0" wrapText="0"/>
    </xf>
    <xf borderId="3" fillId="0" fontId="0" numFmtId="1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horizontal="center" shrinkToFit="0" wrapText="0"/>
    </xf>
    <xf borderId="3" fillId="0" fontId="0" numFmtId="9" xfId="0" applyAlignment="1" applyBorder="1" applyFont="1" applyNumberFormat="1">
      <alignment shrinkToFit="0" wrapText="0"/>
    </xf>
    <xf borderId="0" fillId="0" fontId="17" numFmtId="0" xfId="0" applyAlignment="1" applyFont="1">
      <alignment horizontal="right" shrinkToFit="0" wrapText="0"/>
    </xf>
    <xf borderId="5" fillId="0" fontId="0" numFmtId="9" xfId="0" applyAlignment="1" applyBorder="1" applyFont="1" applyNumberFormat="1">
      <alignment horizontal="center" shrinkToFit="0" wrapText="0"/>
    </xf>
    <xf borderId="5" fillId="0" fontId="0" numFmtId="0" xfId="0" applyAlignment="1" applyBorder="1" applyFont="1">
      <alignment horizontal="center" shrinkToFit="0" wrapText="0"/>
    </xf>
    <xf borderId="0" fillId="0" fontId="0" numFmtId="1" xfId="0" applyAlignment="1" applyFont="1" applyNumberFormat="1">
      <alignment horizontal="center" shrinkToFit="0" wrapText="0"/>
    </xf>
    <xf borderId="0" fillId="0" fontId="0" numFmtId="9" xfId="0" applyAlignment="1" applyFont="1" applyNumberFormat="1">
      <alignment horizontal="center" shrinkToFit="0" wrapText="0"/>
    </xf>
    <xf borderId="0" fillId="0" fontId="0" numFmtId="10" xfId="0" applyAlignment="1" applyFont="1" applyNumberFormat="1">
      <alignment shrinkToFit="0" wrapText="0"/>
    </xf>
    <xf borderId="0" fillId="0" fontId="2" numFmtId="0" xfId="0" applyAlignment="1" applyFont="1">
      <alignment horizontal="right" readingOrder="0" shrinkToFit="0" wrapText="1"/>
    </xf>
    <xf borderId="0" fillId="0" fontId="0" numFmtId="10" xfId="0" applyAlignment="1" applyFont="1" applyNumberFormat="1">
      <alignment horizontal="center" shrinkToFit="0" wrapText="0"/>
    </xf>
    <xf borderId="0" fillId="0" fontId="0" numFmtId="0" xfId="0" applyAlignment="1" applyFont="1">
      <alignment horizontal="left" shrinkToFit="0" wrapText="0"/>
    </xf>
    <xf borderId="0" fillId="0" fontId="0" numFmtId="0" xfId="0" applyAlignment="1" applyFont="1">
      <alignment horizontal="center" shrinkToFit="0" wrapText="0"/>
    </xf>
    <xf borderId="0" fillId="0" fontId="0" numFmtId="1" xfId="0" applyAlignment="1" applyFont="1" applyNumberFormat="1">
      <alignment horizontal="left" shrinkToFit="0" wrapText="0"/>
    </xf>
    <xf borderId="0" fillId="0" fontId="18" numFmtId="1" xfId="0" applyAlignment="1" applyFont="1" applyNumberFormat="1">
      <alignment horizontal="center" shrinkToFit="0" wrapText="1"/>
    </xf>
    <xf borderId="0" fillId="0" fontId="0" numFmtId="9" xfId="0" applyAlignment="1" applyFont="1" applyNumberFormat="1">
      <alignment horizontal="left" shrinkToFit="0" wrapText="0"/>
    </xf>
    <xf borderId="0" fillId="0" fontId="2" numFmtId="1" xfId="0" applyAlignment="1" applyFont="1" applyNumberFormat="1">
      <alignment shrinkToFit="0" wrapText="1"/>
    </xf>
    <xf borderId="5" fillId="0" fontId="0" numFmtId="9" xfId="0" applyAlignment="1" applyBorder="1" applyFont="1" applyNumberFormat="1">
      <alignment shrinkToFit="0" wrapText="0"/>
    </xf>
    <xf borderId="0" fillId="0" fontId="0" numFmtId="9" xfId="0" applyAlignment="1" applyFont="1" applyNumberFormat="1">
      <alignment shrinkToFit="0" wrapText="0"/>
    </xf>
    <xf borderId="0" fillId="0" fontId="0" numFmtId="1" xfId="0" applyAlignment="1" applyFont="1" applyNumberFormat="1">
      <alignment shrinkToFit="0" wrapText="0"/>
    </xf>
    <xf borderId="0" fillId="0" fontId="0" numFmtId="1" xfId="0" applyAlignment="1" applyFont="1" applyNumberFormat="1">
      <alignment horizontal="left" readingOrder="0" shrinkToFit="0" wrapText="0"/>
    </xf>
    <xf borderId="4" fillId="0" fontId="0" numFmtId="0" xfId="0" applyAlignment="1" applyBorder="1" applyFont="1">
      <alignment shrinkToFit="0" wrapText="0"/>
    </xf>
    <xf borderId="0" fillId="0" fontId="0" numFmtId="0" xfId="0" applyAlignment="1" applyFont="1">
      <alignment readingOrder="0" shrinkToFit="0" wrapText="0"/>
    </xf>
    <xf borderId="0" fillId="0" fontId="0" numFmtId="167" xfId="0" applyAlignment="1" applyFont="1" applyNumberFormat="1">
      <alignment readingOrder="0" shrinkToFit="0" wrapText="0"/>
    </xf>
    <xf borderId="0" fillId="0" fontId="19" numFmtId="0" xfId="0" applyAlignment="1" applyFont="1">
      <alignment shrinkToFit="0" wrapText="1"/>
    </xf>
    <xf borderId="0" fillId="0" fontId="20" numFmtId="0" xfId="0" applyAlignment="1" applyFont="1">
      <alignment shrinkToFit="0" wrapText="0"/>
    </xf>
    <xf borderId="0" fillId="0" fontId="2" numFmtId="0" xfId="0" applyAlignment="1" applyFont="1">
      <alignment shrinkToFit="0" wrapText="0"/>
    </xf>
    <xf borderId="5" fillId="0" fontId="2" numFmtId="0" xfId="0" applyAlignment="1" applyBorder="1" applyFont="1">
      <alignment horizontal="center" readingOrder="0" shrinkToFit="0" wrapText="1"/>
    </xf>
    <xf borderId="5" fillId="0" fontId="2" numFmtId="0" xfId="0" applyAlignment="1" applyBorder="1" applyFont="1">
      <alignment readingOrder="0" shrinkToFit="0" wrapText="1"/>
    </xf>
    <xf borderId="0" fillId="0" fontId="10" numFmtId="0" xfId="0" applyAlignment="1" applyFont="1">
      <alignment readingOrder="0" shrinkToFit="0" wrapText="0"/>
    </xf>
    <xf borderId="0" fillId="0" fontId="11" numFmtId="0" xfId="0" applyAlignment="1" applyFont="1">
      <alignment readingOrder="0" shrinkToFit="0" wrapText="1"/>
    </xf>
    <xf borderId="0" fillId="0" fontId="21" numFmtId="0" xfId="0" applyAlignment="1" applyFont="1">
      <alignment readingOrder="0" shrinkToFit="0" wrapText="1"/>
    </xf>
    <xf borderId="0" fillId="0" fontId="22" numFmtId="0" xfId="0" applyAlignment="1" applyFont="1">
      <alignment readingOrder="0" shrinkToFit="0" wrapText="0"/>
    </xf>
    <xf quotePrefix="1" borderId="0" fillId="0" fontId="22" numFmtId="0" xfId="0" applyAlignment="1" applyFont="1">
      <alignment readingOrder="0" shrinkToFit="0" wrapText="0"/>
    </xf>
    <xf borderId="0" fillId="0" fontId="22" numFmtId="0" xfId="0" applyAlignment="1" applyFont="1">
      <alignment shrinkToFit="0" wrapText="0"/>
    </xf>
    <xf borderId="0" fillId="0" fontId="10" numFmtId="0" xfId="0" applyAlignment="1" applyFont="1">
      <alignment shrinkToFit="0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3.xml"/><Relationship Id="rId22" Type="http://schemas.openxmlformats.org/officeDocument/2006/relationships/worksheet" Target="worksheets/sheet15.xml"/><Relationship Id="rId21" Type="http://schemas.openxmlformats.org/officeDocument/2006/relationships/worksheet" Target="worksheets/sheet14.xml"/><Relationship Id="rId24" Type="http://schemas.openxmlformats.org/officeDocument/2006/relationships/worksheet" Target="worksheets/sheet17.xml"/><Relationship Id="rId23" Type="http://schemas.openxmlformats.org/officeDocument/2006/relationships/worksheet" Target="worksheets/sheet16.xml"/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9" Type="http://schemas.openxmlformats.org/officeDocument/2006/relationships/chartsheet" Target="chartsheets/sheet3.xml"/><Relationship Id="rId26" Type="http://schemas.openxmlformats.org/officeDocument/2006/relationships/worksheet" Target="worksheets/sheet19.xml"/><Relationship Id="rId25" Type="http://schemas.openxmlformats.org/officeDocument/2006/relationships/worksheet" Target="worksheets/sheet18.xml"/><Relationship Id="rId27" Type="http://schemas.openxmlformats.org/officeDocument/2006/relationships/worksheet" Target="worksheets/sheet20.xml"/><Relationship Id="rId5" Type="http://schemas.openxmlformats.org/officeDocument/2006/relationships/worksheet" Target="worksheets/sheet3.xml"/><Relationship Id="rId6" Type="http://schemas.openxmlformats.org/officeDocument/2006/relationships/worksheet" Target="worksheets/sheet4.xml"/><Relationship Id="rId7" Type="http://schemas.openxmlformats.org/officeDocument/2006/relationships/chartsheet" Target="chartsheets/sheet1.xml"/><Relationship Id="rId8" Type="http://schemas.openxmlformats.org/officeDocument/2006/relationships/chartsheet" Target="chartsheets/sheet2.xml"/><Relationship Id="rId11" Type="http://schemas.openxmlformats.org/officeDocument/2006/relationships/chartsheet" Target="chartsheets/sheet5.xml"/><Relationship Id="rId10" Type="http://schemas.openxmlformats.org/officeDocument/2006/relationships/chartsheet" Target="chartsheets/sheet4.xml"/><Relationship Id="rId13" Type="http://schemas.openxmlformats.org/officeDocument/2006/relationships/worksheet" Target="worksheets/sheet6.xml"/><Relationship Id="rId12" Type="http://schemas.openxmlformats.org/officeDocument/2006/relationships/worksheet" Target="worksheets/sheet5.xml"/><Relationship Id="rId15" Type="http://schemas.openxmlformats.org/officeDocument/2006/relationships/worksheet" Target="worksheets/sheet8.xml"/><Relationship Id="rId14" Type="http://schemas.openxmlformats.org/officeDocument/2006/relationships/worksheet" Target="worksheets/sheet7.xml"/><Relationship Id="rId17" Type="http://schemas.openxmlformats.org/officeDocument/2006/relationships/worksheet" Target="worksheets/sheet10.xml"/><Relationship Id="rId16" Type="http://schemas.openxmlformats.org/officeDocument/2006/relationships/worksheet" Target="worksheets/sheet9.xml"/><Relationship Id="rId19" Type="http://schemas.openxmlformats.org/officeDocument/2006/relationships/worksheet" Target="worksheets/sheet12.xml"/><Relationship Id="rId18" Type="http://schemas.openxmlformats.org/officeDocument/2006/relationships/worksheet" Target="worksheets/sheet1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PuntiErrori!$D$4:$D$8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PuntiErrori!$E$4:$E$8</c:f>
            </c:numRef>
          </c:val>
          <c:smooth val="0"/>
        </c:ser>
        <c:ser>
          <c:idx val="2"/>
          <c:order val="2"/>
          <c:spPr>
            <a:ln cmpd="sng" w="19050">
              <a:solidFill>
                <a:srgbClr val="FF9900"/>
              </a:solidFill>
            </a:ln>
          </c:spPr>
          <c:marker>
            <c:symbol val="circle"/>
            <c:size val="10"/>
            <c:spPr>
              <a:solidFill>
                <a:srgbClr val="FF9900"/>
              </a:solidFill>
              <a:ln cmpd="sng">
                <a:solidFill>
                  <a:srgbClr val="FF99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3"/>
          <c:order val="3"/>
          <c:spPr>
            <a:ln cmpd="sng" w="19050">
              <a:solidFill>
                <a:srgbClr val="109618"/>
              </a:solidFill>
            </a:ln>
          </c:spPr>
          <c:marker>
            <c:symbol val="circle"/>
            <c:size val="10"/>
            <c:spPr>
              <a:solidFill>
                <a:srgbClr val="109618"/>
              </a:solidFill>
              <a:ln cmpd="sng">
                <a:solidFill>
                  <a:srgbClr val="109618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ser>
          <c:idx val="4"/>
          <c:order val="4"/>
          <c:spPr>
            <a:ln cmpd="sng" w="19050">
              <a:solidFill>
                <a:srgbClr val="990099"/>
              </a:solidFill>
            </a:ln>
          </c:spPr>
          <c:marker>
            <c:symbol val="circle"/>
            <c:size val="10"/>
            <c:spPr>
              <a:solidFill>
                <a:srgbClr val="990099"/>
              </a:solidFill>
              <a:ln cmpd="sng">
                <a:solidFill>
                  <a:srgbClr val="9900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PuntiErrori!$H$4:$H$8</c:f>
            </c:numRef>
          </c:val>
          <c:smooth val="0"/>
        </c:ser>
        <c:ser>
          <c:idx val="5"/>
          <c:order val="5"/>
          <c:spPr>
            <a:ln cmpd="sng" w="19050">
              <a:solidFill>
                <a:srgbClr val="0099C6"/>
              </a:solidFill>
            </a:ln>
          </c:spPr>
          <c:marker>
            <c:symbol val="circle"/>
            <c:size val="10"/>
            <c:spPr>
              <a:solidFill>
                <a:srgbClr val="0099C6"/>
              </a:solidFill>
              <a:ln cmpd="sng">
                <a:solidFill>
                  <a:srgbClr val="0099C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PuntiErrori!$I$4:$I$8</c:f>
            </c:numRef>
          </c:val>
          <c:smooth val="0"/>
        </c:ser>
        <c:ser>
          <c:idx val="6"/>
          <c:order val="6"/>
          <c:spPr>
            <a:ln cmpd="sng" w="19050">
              <a:solidFill>
                <a:srgbClr val="DD4477"/>
              </a:solidFill>
            </a:ln>
          </c:spPr>
          <c:marker>
            <c:symbol val="circle"/>
            <c:size val="10"/>
            <c:spPr>
              <a:solidFill>
                <a:srgbClr val="DD4477"/>
              </a:solidFill>
              <a:ln cmpd="sng">
                <a:solidFill>
                  <a:srgbClr val="DD447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7"/>
          <c:order val="7"/>
          <c:spPr>
            <a:ln cmpd="sng" w="19050">
              <a:solidFill>
                <a:srgbClr val="66AA00"/>
              </a:solidFill>
            </a:ln>
          </c:spPr>
          <c:marker>
            <c:symbol val="circle"/>
            <c:size val="10"/>
            <c:spPr>
              <a:solidFill>
                <a:srgbClr val="66AA00"/>
              </a:solidFill>
              <a:ln cmpd="sng">
                <a:solidFill>
                  <a:srgbClr val="66AA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ser>
          <c:idx val="8"/>
          <c:order val="8"/>
          <c:spPr>
            <a:ln cmpd="sng" w="19050">
              <a:solidFill>
                <a:srgbClr val="B82E2E"/>
              </a:solidFill>
            </a:ln>
          </c:spPr>
          <c:marker>
            <c:symbol val="circle"/>
            <c:size val="10"/>
            <c:spPr>
              <a:solidFill>
                <a:srgbClr val="B82E2E"/>
              </a:solidFill>
              <a:ln cmpd="sng">
                <a:solidFill>
                  <a:srgbClr val="B82E2E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PuntiErrori!$L$4:$L$8</c:f>
            </c:numRef>
          </c:val>
          <c:smooth val="0"/>
        </c:ser>
        <c:ser>
          <c:idx val="9"/>
          <c:order val="9"/>
          <c:spPr>
            <a:ln cmpd="sng" w="19050">
              <a:solidFill>
                <a:srgbClr val="316395"/>
              </a:solidFill>
            </a:ln>
          </c:spPr>
          <c:marker>
            <c:symbol val="circle"/>
            <c:size val="10"/>
            <c:spPr>
              <a:solidFill>
                <a:srgbClr val="316395"/>
              </a:solidFill>
              <a:ln cmpd="sng">
                <a:solidFill>
                  <a:srgbClr val="316395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PuntiErrori!$M$4:$M$8</c:f>
            </c:numRef>
          </c:val>
          <c:smooth val="0"/>
        </c:ser>
        <c:ser>
          <c:idx val="10"/>
          <c:order val="10"/>
          <c:spPr>
            <a:ln cmpd="sng" w="19050">
              <a:solidFill>
                <a:srgbClr val="994499"/>
              </a:solidFill>
            </a:ln>
          </c:spPr>
          <c:marker>
            <c:symbol val="circle"/>
            <c:size val="10"/>
            <c:spPr>
              <a:solidFill>
                <a:srgbClr val="994499"/>
              </a:solidFill>
              <a:ln cmpd="sng">
                <a:solidFill>
                  <a:srgbClr val="9944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1"/>
          <c:order val="11"/>
          <c:spPr>
            <a:ln cmpd="sng" w="19050">
              <a:solidFill>
                <a:srgbClr val="22AA99"/>
              </a:solidFill>
            </a:ln>
          </c:spPr>
          <c:marker>
            <c:symbol val="circle"/>
            <c:size val="10"/>
            <c:spPr>
              <a:solidFill>
                <a:srgbClr val="22AA99"/>
              </a:solidFill>
              <a:ln cmpd="sng">
                <a:solidFill>
                  <a:srgbClr val="22AA99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ser>
          <c:idx val="12"/>
          <c:order val="12"/>
          <c:spPr>
            <a:ln cmpd="sng" w="19050">
              <a:solidFill>
                <a:srgbClr val="AAAA11"/>
              </a:solidFill>
            </a:ln>
          </c:spPr>
          <c:marker>
            <c:symbol val="circle"/>
            <c:size val="10"/>
            <c:spPr>
              <a:solidFill>
                <a:srgbClr val="AAAA11"/>
              </a:solidFill>
              <a:ln cmpd="sng">
                <a:solidFill>
                  <a:srgbClr val="AAAA11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PuntiErrori!$P$4:$P$8</c:f>
            </c:numRef>
          </c:val>
          <c:smooth val="0"/>
        </c:ser>
        <c:ser>
          <c:idx val="13"/>
          <c:order val="13"/>
          <c:spPr>
            <a:ln cmpd="sng" w="19050">
              <a:solidFill>
                <a:srgbClr val="6633CC"/>
              </a:solidFill>
            </a:ln>
          </c:spPr>
          <c:marker>
            <c:symbol val="circle"/>
            <c:size val="10"/>
            <c:spPr>
              <a:solidFill>
                <a:srgbClr val="6633CC"/>
              </a:solidFill>
              <a:ln cmpd="sng">
                <a:solidFill>
                  <a:srgbClr val="6633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PuntiErrori!$Q$4:$Q$8</c:f>
            </c:numRef>
          </c:val>
          <c:smooth val="0"/>
        </c:ser>
        <c:ser>
          <c:idx val="14"/>
          <c:order val="14"/>
          <c:spPr>
            <a:ln cmpd="sng" w="19050">
              <a:solidFill>
                <a:srgbClr val="E67300"/>
              </a:solidFill>
            </a:ln>
          </c:spPr>
          <c:marker>
            <c:symbol val="circle"/>
            <c:size val="10"/>
            <c:spPr>
              <a:solidFill>
                <a:srgbClr val="E67300"/>
              </a:solidFill>
              <a:ln cmpd="sng">
                <a:solidFill>
                  <a:srgbClr val="E6730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PuntiErrori!$R$4:$R$8</c:f>
            </c:numRef>
          </c:val>
          <c:smooth val="0"/>
        </c:ser>
        <c:ser>
          <c:idx val="15"/>
          <c:order val="15"/>
          <c:spPr>
            <a:ln cmpd="sng" w="19050">
              <a:solidFill>
                <a:srgbClr val="8B0707"/>
              </a:solidFill>
            </a:ln>
          </c:spPr>
          <c:marker>
            <c:symbol val="circle"/>
            <c:size val="10"/>
            <c:spPr>
              <a:solidFill>
                <a:srgbClr val="8B0707"/>
              </a:solidFill>
              <a:ln cmpd="sng">
                <a:solidFill>
                  <a:srgbClr val="8B070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PuntiErrori!$S$4:$S$8</c:f>
            </c:numRef>
          </c:val>
          <c:smooth val="0"/>
        </c:ser>
        <c:ser>
          <c:idx val="16"/>
          <c:order val="16"/>
          <c:spPr>
            <a:ln cmpd="sng" w="19050">
              <a:solidFill>
                <a:srgbClr val="651067"/>
              </a:solidFill>
            </a:ln>
          </c:spPr>
          <c:marker>
            <c:symbol val="circle"/>
            <c:size val="10"/>
            <c:spPr>
              <a:solidFill>
                <a:srgbClr val="651067"/>
              </a:solidFill>
              <a:ln cmpd="sng">
                <a:solidFill>
                  <a:srgbClr val="651067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PuntiErrori!$T$4:$T$8</c:f>
            </c:numRef>
          </c:val>
          <c:smooth val="0"/>
        </c:ser>
        <c:ser>
          <c:idx val="17"/>
          <c:order val="17"/>
          <c:spPr>
            <a:ln cmpd="sng" w="19050">
              <a:solidFill>
                <a:srgbClr val="329262"/>
              </a:solidFill>
            </a:ln>
          </c:spPr>
          <c:marker>
            <c:symbol val="circle"/>
            <c:size val="10"/>
            <c:spPr>
              <a:solidFill>
                <a:srgbClr val="329262"/>
              </a:solidFill>
              <a:ln cmpd="sng">
                <a:solidFill>
                  <a:srgbClr val="32926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PuntiErrori!$U$4:$U$8</c:f>
            </c:numRef>
          </c:val>
          <c:smooth val="0"/>
        </c:ser>
        <c:ser>
          <c:idx val="18"/>
          <c:order val="18"/>
          <c:spPr>
            <a:ln cmpd="sng" w="19050">
              <a:solidFill>
                <a:srgbClr val="5574A6"/>
              </a:solidFill>
            </a:ln>
          </c:spPr>
          <c:marker>
            <c:symbol val="circle"/>
            <c:size val="10"/>
            <c:spPr>
              <a:solidFill>
                <a:srgbClr val="5574A6"/>
              </a:solidFill>
              <a:ln cmpd="sng">
                <a:solidFill>
                  <a:srgbClr val="5574A6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PuntiErrori!$V$4:$V$8</c:f>
            </c:numRef>
          </c:val>
          <c:smooth val="0"/>
        </c:ser>
        <c:ser>
          <c:idx val="19"/>
          <c:order val="19"/>
          <c:spPr>
            <a:ln cmpd="sng" w="19050">
              <a:solidFill>
                <a:srgbClr val="3B3EAC"/>
              </a:solidFill>
            </a:ln>
          </c:spPr>
          <c:marker>
            <c:symbol val="circle"/>
            <c:size val="10"/>
            <c:spPr>
              <a:solidFill>
                <a:srgbClr val="3B3EAC"/>
              </a:solidFill>
              <a:ln cmpd="sng">
                <a:solidFill>
                  <a:srgbClr val="3B3EA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PuntiErrori!$W$4:$W$8</c:f>
            </c:numRef>
          </c:val>
          <c:smooth val="0"/>
        </c:ser>
        <c:ser>
          <c:idx val="20"/>
          <c:order val="20"/>
          <c:spPr>
            <a:ln cmpd="sng" w="19050">
              <a:solidFill>
                <a:srgbClr val="B77322"/>
              </a:solidFill>
            </a:ln>
          </c:spPr>
          <c:marker>
            <c:symbol val="circle"/>
            <c:size val="10"/>
            <c:spPr>
              <a:solidFill>
                <a:srgbClr val="B77322"/>
              </a:solidFill>
              <a:ln cmpd="sng">
                <a:solidFill>
                  <a:srgbClr val="B7732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PuntiErrori!$X$4:$X$8</c:f>
            </c:numRef>
          </c:val>
          <c:smooth val="0"/>
        </c:ser>
        <c:ser>
          <c:idx val="21"/>
          <c:order val="21"/>
          <c:spPr>
            <a:ln cmpd="sng" w="19050">
              <a:solidFill>
                <a:srgbClr val="16D620"/>
              </a:solidFill>
            </a:ln>
          </c:spPr>
          <c:marker>
            <c:symbol val="circle"/>
            <c:size val="10"/>
            <c:spPr>
              <a:solidFill>
                <a:srgbClr val="16D620"/>
              </a:solidFill>
              <a:ln cmpd="sng">
                <a:solidFill>
                  <a:srgbClr val="16D620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PuntiErrori!$Y$4:$Y$8</c:f>
            </c:numRef>
          </c:val>
          <c:smooth val="0"/>
        </c:ser>
        <c:axId val="731359318"/>
        <c:axId val="1666140768"/>
      </c:lineChart>
      <c:catAx>
        <c:axId val="731359318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666140768"/>
      </c:catAx>
      <c:valAx>
        <c:axId val="16661407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731359318"/>
      </c:valAx>
    </c:plotArea>
    <c:legend>
      <c:legendPos val="r"/>
      <c:overlay val="0"/>
    </c:legend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- 16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PuntiErrori!$J$4:$J$8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cat>
            <c:strRef>
              <c:f>PuntiErrori!$A$4:$A$9</c:f>
            </c:strRef>
          </c:cat>
          <c:val>
            <c:numRef>
              <c:f>PuntiErrori!$K$4:$K$8</c:f>
            </c:numRef>
          </c:val>
          <c:smooth val="0"/>
        </c:ser>
        <c:axId val="1507261883"/>
        <c:axId val="766059419"/>
      </c:lineChart>
      <c:catAx>
        <c:axId val="1507261883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66059419"/>
      </c:catAx>
      <c:valAx>
        <c:axId val="76605941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1507261883"/>
      </c:valAx>
    </c:plotArea>
    <c:legend>
      <c:legendPos val="r"/>
      <c:overlay val="0"/>
    </c:legend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Punti/Errori - 6 (set by set)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PuntiErrori!$F$4:$F$8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PuntiErrori!$G$4:$G$8</c:f>
            </c:numRef>
          </c:val>
          <c:smooth val="0"/>
        </c:ser>
        <c:axId val="612329186"/>
        <c:axId val="1777631845"/>
      </c:lineChart>
      <c:catAx>
        <c:axId val="612329186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1777631845"/>
      </c:catAx>
      <c:valAx>
        <c:axId val="17776318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12329186"/>
      </c:valAx>
    </c:plotArea>
    <c:legend>
      <c:legendPos val="r"/>
      <c:overlay val="0"/>
    </c:legend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15 - punti errori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PuntiErrori!$N$4:$N$8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linear"/>
            <c:dispRSqr val="0"/>
            <c:dispEq val="0"/>
          </c:trendline>
          <c:cat>
            <c:strRef>
              <c:f>PuntiErrori!$A$4:$A$9</c:f>
            </c:strRef>
          </c:cat>
          <c:val>
            <c:numRef>
              <c:f>PuntiErrori!$O$4:$O$8</c:f>
            </c:numRef>
          </c:val>
          <c:smooth val="0"/>
        </c:ser>
        <c:axId val="689833922"/>
        <c:axId val="849500268"/>
      </c:lineChart>
      <c:catAx>
        <c:axId val="689833922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849500268"/>
      </c:catAx>
      <c:valAx>
        <c:axId val="84950026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689833922"/>
      </c:valAx>
    </c:plotArea>
    <c:legend>
      <c:legendPos val="r"/>
      <c:overlay val="0"/>
    </c:legend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/>
            </a:pPr>
            <a:r>
              <a:t>Squadra - set by set</a:t>
            </a:r>
          </a:p>
        </c:rich>
      </c:tx>
      <c:overlay val="0"/>
    </c:title>
    <c:plotArea>
      <c:layout/>
      <c:lineChart>
        <c:ser>
          <c:idx val="0"/>
          <c:order val="0"/>
          <c:spPr>
            <a:ln cmpd="sng" w="19050">
              <a:solidFill>
                <a:srgbClr val="3366CC"/>
              </a:solidFill>
            </a:ln>
          </c:spPr>
          <c:marker>
            <c:symbol val="circle"/>
            <c:size val="10"/>
            <c:spPr>
              <a:solidFill>
                <a:srgbClr val="3366CC"/>
              </a:solidFill>
              <a:ln cmpd="sng">
                <a:solidFill>
                  <a:srgbClr val="3366CC"/>
                </a:solidFill>
              </a:ln>
            </c:spPr>
          </c:marker>
          <c:trendline>
            <c:name/>
            <c:spPr>
              <a:ln w="19050">
                <a:solidFill>
                  <a:srgbClr val="3366CC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PuntiErrori!$B$4:$B$8</c:f>
            </c:numRef>
          </c:val>
          <c:smooth val="0"/>
        </c:ser>
        <c:ser>
          <c:idx val="1"/>
          <c:order val="1"/>
          <c:spPr>
            <a:ln cmpd="sng" w="19050">
              <a:solidFill>
                <a:srgbClr val="DC3912"/>
              </a:solidFill>
            </a:ln>
          </c:spPr>
          <c:marker>
            <c:symbol val="circle"/>
            <c:size val="10"/>
            <c:spPr>
              <a:solidFill>
                <a:srgbClr val="DC3912"/>
              </a:solidFill>
              <a:ln cmpd="sng">
                <a:solidFill>
                  <a:srgbClr val="DC3912"/>
                </a:solidFill>
              </a:ln>
            </c:spPr>
          </c:marker>
          <c:trendline>
            <c:name/>
            <c:spPr>
              <a:ln w="19050">
                <a:solidFill>
                  <a:srgbClr val="DC3912">
                    <a:alpha val="60000"/>
                  </a:srgbClr>
                </a:solidFill>
              </a:ln>
            </c:spPr>
            <c:trendlineType val="exp"/>
            <c:dispRSqr val="0"/>
            <c:dispEq val="0"/>
          </c:trendline>
          <c:cat>
            <c:strRef>
              <c:f>PuntiErrori!$A$4:$A$8</c:f>
            </c:strRef>
          </c:cat>
          <c:val>
            <c:numRef>
              <c:f>PuntiErrori!$C$4:$C$8</c:f>
            </c:numRef>
          </c:val>
          <c:smooth val="0"/>
        </c:ser>
        <c:axId val="503256504"/>
        <c:axId val="77619332"/>
      </c:lineChart>
      <c:catAx>
        <c:axId val="503256504"/>
        <c:scaling>
          <c:orientation val="minMax"/>
        </c:scaling>
        <c:delete val="0"/>
        <c:axPos val="b"/>
        <c:txPr>
          <a:bodyPr/>
          <a:lstStyle/>
          <a:p>
            <a:pPr lvl="0">
              <a:defRPr b="0"/>
            </a:pPr>
          </a:p>
        </c:txPr>
        <c:crossAx val="77619332"/>
      </c:catAx>
      <c:valAx>
        <c:axId val="776193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numFmt formatCode="General" sourceLinked="1"/>
        <c:tickLblPos val="nextTo"/>
        <c:spPr>
          <a:ln w="47625">
            <a:noFill/>
          </a:ln>
        </c:spPr>
        <c:txPr>
          <a:bodyPr/>
          <a:lstStyle/>
          <a:p>
            <a:pPr lvl="0">
              <a:defRPr b="0"/>
            </a:pPr>
          </a:p>
        </c:txPr>
        <c:crossAx val="503256504"/>
      </c:valAx>
    </c:plotArea>
    <c:legend>
      <c:legendPos val="r"/>
      <c:overlay val="0"/>
    </c:legend>
  </c:chart>
</c:chartSpace>
</file>

<file path=xl/chart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chart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chart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chart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chart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chartsheets/sheet1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4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chartsheets/sheet5.xml><?xml version="1.0" encoding="utf-8"?>
<chart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Views>
    <sheetView workbookViewId="0"/>
  </sheetViews>
  <drawing r:id="rId1"/>
</chartsheet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9.xml.rels><?xml version="1.0" encoding="UTF-8" standalone="yes"?>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1" name="Chart 1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2" name="Chart 2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3" name="Chart 3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4" name="Chart 4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>
  <xdr:absoluteAnchor>
    <xdr:pos x="0" y="0"/>
    <xdr:ext cx="8610600" cy="6276975"/>
    <xdr:graphicFrame>
      <xdr:nvGraphicFramePr>
        <xdr:cNvPr id="5" name="Chart 5" title="Gra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absolute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/>
  </sheetViews>
  <sheetFormatPr customHeight="1" defaultColWidth="17.29" defaultRowHeight="15.0"/>
  <cols>
    <col customWidth="1" min="1" max="1" width="4.57"/>
    <col customWidth="1" min="2" max="2" width="3.71"/>
    <col customWidth="1" min="3" max="3" width="2.71"/>
    <col customWidth="1" min="4" max="4" width="20.71"/>
    <col customWidth="1" min="5" max="5" width="3.14"/>
    <col customWidth="1" min="6" max="6" width="3.86"/>
    <col customWidth="1" min="7" max="7" width="5.0"/>
    <col customWidth="1" min="8" max="8" width="5.14"/>
    <col customWidth="1" min="9" max="9" width="2.43"/>
    <col customWidth="1" min="10" max="10" width="4.43"/>
    <col customWidth="1" min="11" max="11" width="3.86"/>
    <col customWidth="1" min="12" max="12" width="3.71"/>
    <col customWidth="1" min="13" max="13" width="3.0"/>
    <col customWidth="1" min="14" max="14" width="4.0"/>
    <col customWidth="1" min="15" max="15" width="4.57"/>
    <col customWidth="1" min="16" max="16" width="5.86"/>
    <col customWidth="1" min="17" max="17" width="6.0"/>
    <col customWidth="1" min="18" max="18" width="2.71"/>
    <col customWidth="1" min="19" max="19" width="6.14"/>
    <col customWidth="1" min="20" max="20" width="4.71"/>
    <col customWidth="1" min="21" max="21" width="5.29"/>
    <col customWidth="1" min="22" max="22" width="4.71"/>
    <col customWidth="1" min="23" max="23" width="6.14"/>
    <col customWidth="1" min="24" max="24" width="3.14"/>
    <col customWidth="1" min="25" max="25" width="6.14"/>
  </cols>
  <sheetData>
    <row r="1">
      <c r="A1" s="4"/>
      <c r="B1" s="8" t="str">
        <f>IFERROR(__xludf.DUMMYFUNCTION("CONCAT(TO_TEXT(Evento!B2),CONCAT("" "",Evento!B3))"),"10/02/2018 Mattarello (TN)")</f>
        <v>10/02/2018 Mattarello (TN)</v>
      </c>
      <c r="C1" s="10"/>
      <c r="D1" s="12"/>
      <c r="E1" s="14"/>
      <c r="F1" s="14"/>
      <c r="G1" s="14"/>
      <c r="H1" s="14"/>
      <c r="I1" s="14"/>
      <c r="J1" s="14"/>
      <c r="K1" s="14"/>
      <c r="L1" s="16"/>
      <c r="M1" s="16"/>
      <c r="N1" s="16"/>
      <c r="O1" s="16"/>
      <c r="P1" s="16"/>
      <c r="Q1" s="16"/>
      <c r="R1" s="16"/>
      <c r="S1" s="16"/>
      <c r="T1" s="16"/>
      <c r="U1" s="16"/>
      <c r="V1" s="16"/>
      <c r="W1" s="16"/>
      <c r="X1" s="16"/>
      <c r="Y1" s="16"/>
      <c r="Z1" s="18"/>
    </row>
    <row r="2">
      <c r="A2" s="10"/>
      <c r="B2" s="8" t="str">
        <f>Evento!B4</f>
        <v>Bella Alcohol Free Torre</v>
      </c>
      <c r="C2" s="12"/>
      <c r="D2" s="12"/>
      <c r="E2" s="21"/>
      <c r="F2" s="21"/>
      <c r="G2" s="21">
        <f>if(I2&gt;I3,1,0)+if(J2&gt;J3,1,0)+if(K2&gt;K3,1,0)+if(L2&gt;L3,1,0)+if(M2&gt;M3,1,0)</f>
        <v>0</v>
      </c>
      <c r="H2" s="25"/>
      <c r="I2" s="25">
        <f>Evento!B6</f>
        <v>23</v>
      </c>
      <c r="J2" s="25">
        <f>Evento!B8</f>
        <v>20</v>
      </c>
      <c r="K2" s="14">
        <f>Evento!B10</f>
        <v>11</v>
      </c>
      <c r="L2" s="14" t="str">
        <f>Evento!B12</f>
        <v/>
      </c>
      <c r="M2" s="14" t="str">
        <f>Evento!B14</f>
        <v/>
      </c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8"/>
    </row>
    <row r="3">
      <c r="A3" s="10"/>
      <c r="B3" s="8" t="str">
        <f>Evento!B5</f>
        <v>Lagaris Volley</v>
      </c>
      <c r="C3" s="10"/>
      <c r="D3" s="10"/>
      <c r="E3" s="29"/>
      <c r="F3" s="29"/>
      <c r="G3" s="29">
        <f>if(I3&gt;I2,1,0)+if(J3&gt;J2,1,0)+if(K3&gt;K2,1,0)+if(L3&gt;L2,1,0)+if(M3&gt;M2,1,0)</f>
        <v>3</v>
      </c>
      <c r="H3" s="25"/>
      <c r="I3" s="14">
        <f>Evento!B7</f>
        <v>25</v>
      </c>
      <c r="J3" s="14">
        <f>Evento!B9</f>
        <v>25</v>
      </c>
      <c r="K3" s="14">
        <f>Evento!B11</f>
        <v>25</v>
      </c>
      <c r="L3" s="14" t="str">
        <f>Evento!B13</f>
        <v/>
      </c>
      <c r="M3" s="14" t="str">
        <f>Evento!B15</f>
        <v/>
      </c>
      <c r="N3" s="16"/>
      <c r="O3" s="16"/>
      <c r="P3" s="16"/>
      <c r="Q3" s="16"/>
      <c r="R3" s="16"/>
      <c r="S3" s="16"/>
      <c r="T3" s="16"/>
      <c r="U3" s="16"/>
      <c r="V3" s="16"/>
      <c r="W3" s="16"/>
      <c r="X3" s="16"/>
      <c r="Y3" s="16"/>
      <c r="Z3" s="18"/>
    </row>
    <row r="4">
      <c r="A4" s="4"/>
      <c r="B4" s="4"/>
      <c r="C4" s="4"/>
      <c r="D4" s="4"/>
      <c r="E4" s="33"/>
      <c r="F4" s="33"/>
      <c r="G4" s="33"/>
      <c r="H4" s="33"/>
      <c r="I4" s="33"/>
      <c r="J4" s="33"/>
      <c r="K4" s="33"/>
      <c r="L4" s="33"/>
      <c r="M4" s="33"/>
      <c r="N4" s="33"/>
      <c r="O4" s="33"/>
      <c r="P4" s="33"/>
      <c r="Q4" s="33"/>
      <c r="R4" s="33"/>
      <c r="S4" s="33"/>
      <c r="T4" s="33"/>
      <c r="U4" s="33"/>
      <c r="V4" s="33"/>
      <c r="W4" s="33"/>
      <c r="X4" s="33"/>
      <c r="Y4" s="33"/>
      <c r="Z4" s="18"/>
    </row>
    <row r="5">
      <c r="A5" s="4"/>
      <c r="B5" s="35" t="str">
        <f>Atleti!C1</f>
        <v>Lagaris Volley</v>
      </c>
      <c r="C5" s="36"/>
      <c r="D5" s="37"/>
      <c r="E5" s="38"/>
      <c r="F5" s="37"/>
      <c r="G5" s="40" t="s">
        <v>34</v>
      </c>
      <c r="H5" s="37"/>
      <c r="I5" s="38"/>
      <c r="J5" s="40" t="s">
        <v>35</v>
      </c>
      <c r="K5" s="36"/>
      <c r="L5" s="37"/>
      <c r="M5" s="38"/>
      <c r="N5" s="40" t="s">
        <v>36</v>
      </c>
      <c r="O5" s="36"/>
      <c r="P5" s="36"/>
      <c r="Q5" s="37"/>
      <c r="R5" s="38"/>
      <c r="S5" s="40" t="s">
        <v>38</v>
      </c>
      <c r="T5" s="36"/>
      <c r="U5" s="36"/>
      <c r="V5" s="36"/>
      <c r="W5" s="37"/>
      <c r="X5" s="38"/>
      <c r="Y5" s="43" t="s">
        <v>39</v>
      </c>
      <c r="Z5" s="18"/>
    </row>
    <row r="6">
      <c r="A6" s="4"/>
      <c r="B6" s="44"/>
      <c r="C6" s="46"/>
      <c r="D6" s="47"/>
      <c r="E6" s="49"/>
      <c r="F6" s="49"/>
      <c r="G6" s="50" t="s">
        <v>43</v>
      </c>
      <c r="H6" s="52" t="s">
        <v>45</v>
      </c>
      <c r="I6" s="49"/>
      <c r="J6" s="50" t="s">
        <v>43</v>
      </c>
      <c r="K6" s="54" t="s">
        <v>46</v>
      </c>
      <c r="L6" s="52" t="s">
        <v>47</v>
      </c>
      <c r="M6" s="49"/>
      <c r="N6" s="50" t="s">
        <v>43</v>
      </c>
      <c r="O6" s="54" t="s">
        <v>46</v>
      </c>
      <c r="P6" s="54" t="s">
        <v>48</v>
      </c>
      <c r="Q6" s="52" t="s">
        <v>49</v>
      </c>
      <c r="R6" s="49"/>
      <c r="S6" s="50" t="s">
        <v>43</v>
      </c>
      <c r="T6" s="54" t="s">
        <v>46</v>
      </c>
      <c r="U6" s="54" t="s">
        <v>50</v>
      </c>
      <c r="V6" s="54" t="s">
        <v>47</v>
      </c>
      <c r="W6" s="52" t="s">
        <v>51</v>
      </c>
      <c r="X6" s="49"/>
      <c r="Y6" s="55" t="s">
        <v>47</v>
      </c>
      <c r="Z6" s="18"/>
    </row>
    <row r="7">
      <c r="A7" s="56"/>
      <c r="B7" s="57">
        <f>Atleti!A3</f>
        <v>2</v>
      </c>
      <c r="C7" s="58" t="str">
        <f>Atleti!B3</f>
        <v/>
      </c>
      <c r="D7" s="59" t="str">
        <f>Atleti!C3</f>
        <v>Anna Gardumi</v>
      </c>
      <c r="E7" s="60"/>
      <c r="F7" s="60"/>
      <c r="G7" s="61">
        <f>IF('Gioc 2'!$J$11=0,"-",'Gioc 2'!$J$11)</f>
        <v>2</v>
      </c>
      <c r="H7" s="62">
        <f>if('Gioc 2'!J17=0,"-",'Gioc 2'!J17)</f>
        <v>-3</v>
      </c>
      <c r="I7" s="60"/>
      <c r="J7" s="61">
        <f>if('Gioc 2'!$G$13=0,"-",'Gioc 2'!$G$13)</f>
        <v>11</v>
      </c>
      <c r="K7" s="63">
        <f>if('Gioc 2'!$F$13=0,"-",'Gioc 2'!$F$13)</f>
        <v>1</v>
      </c>
      <c r="L7" s="64" t="str">
        <f>if('Gioc 2'!$B$13=0,"-",'Gioc 2'!$B$13)</f>
        <v>-</v>
      </c>
      <c r="M7" s="60"/>
      <c r="N7" s="65" t="str">
        <f>if('Gioc 2'!$H$6=0,"-",'Gioc 2'!$H$6)</f>
        <v>-</v>
      </c>
      <c r="O7" s="58" t="str">
        <f>if('Gioc 2'!$G$6=0,"-",'Gioc 2'!$G$6)</f>
        <v>-</v>
      </c>
      <c r="P7" s="58" t="str">
        <f>if('Gioc 2'!B9=0,"-",'Gioc 2'!B9)</f>
        <v>-</v>
      </c>
      <c r="Q7" s="66" t="str">
        <f>If('Gioc 2'!$B$6&gt;0,('Gioc 2'!$B$6/'Gioc 2'!$H$6),"-")</f>
        <v>-</v>
      </c>
      <c r="R7" s="60"/>
      <c r="S7" s="61">
        <f>if('Gioc 2'!$H$20=0,"-",'Gioc 2'!$H$20)</f>
        <v>7</v>
      </c>
      <c r="T7" s="63">
        <f>if('Gioc 2'!$G$20=0,"-",'Gioc 2'!$G$20)</f>
        <v>2</v>
      </c>
      <c r="U7" s="58" t="str">
        <f>if('Gioc 2'!$F$20=0,"-",'Gioc 2'!$F$20)</f>
        <v>-</v>
      </c>
      <c r="V7" s="63">
        <f>if('Gioc 2'!$B$20=0,"-",'Gioc 2'!$B$20)</f>
        <v>1</v>
      </c>
      <c r="W7" s="67">
        <f>if('Gioc 2'!$B$20&gt;0,'Gioc 2'!$B$20/'Gioc 2'!$H$20,"-")</f>
        <v>0.1428571429</v>
      </c>
      <c r="X7" s="60"/>
      <c r="Y7" s="68">
        <f>if('Gioc 2'!$I$6=0,"-",'Gioc 2'!$I$6)</f>
        <v>1</v>
      </c>
      <c r="Z7" s="18"/>
    </row>
    <row r="8">
      <c r="A8" s="56"/>
      <c r="B8" s="69">
        <f>Atleti!A4</f>
        <v>6</v>
      </c>
      <c r="C8" s="70" t="str">
        <f>Atleti!B4</f>
        <v/>
      </c>
      <c r="D8" s="71" t="str">
        <f>Atleti!C4</f>
        <v>Serena Olocco</v>
      </c>
      <c r="E8" s="72"/>
      <c r="F8" s="72"/>
      <c r="G8" s="73">
        <f>IF('Gioc 6'!$J$11=0,"-",'Gioc 6'!$J$11)</f>
        <v>8</v>
      </c>
      <c r="H8" s="62">
        <f>if('Gioc 6'!J17=0,"-",'Gioc 6'!J17)</f>
        <v>6</v>
      </c>
      <c r="I8" s="72"/>
      <c r="J8" s="73">
        <f>if('Gioc 6'!$G$13=0,"-",'Gioc 6'!$G$13)</f>
        <v>9</v>
      </c>
      <c r="K8" s="70" t="str">
        <f>if('Gioc 6'!$F$13=0,"-",'Gioc 6'!$F$13)</f>
        <v>-</v>
      </c>
      <c r="L8" s="74">
        <f>if('Gioc 6'!$B$13=0,"-",'Gioc 6'!$B$13)</f>
        <v>1</v>
      </c>
      <c r="M8" s="72"/>
      <c r="N8" s="75" t="str">
        <f>if('Gioc 6'!$G$6=0,"-",'Gioc 6'!$G$6)</f>
        <v>-</v>
      </c>
      <c r="O8" s="70" t="str">
        <f>if('Gioc 6'!$F$6=0,"-",'Gioc 6'!$F$6)</f>
        <v>-</v>
      </c>
      <c r="P8" s="70" t="str">
        <f>if('Gioc 6'!$B$9=0,"-",'Gioc 6'!$B$9)</f>
        <v>-</v>
      </c>
      <c r="Q8" s="76" t="str">
        <f>If('Gioc 6'!$B$6&gt;0,('Gioc 6'!$B$6/'Gioc 6'!$G$6),"-")</f>
        <v>-</v>
      </c>
      <c r="R8" s="72"/>
      <c r="S8" s="61">
        <f>if('Gioc 6'!$H$20=0,"-",'Gioc 6'!$H$20)</f>
        <v>28</v>
      </c>
      <c r="T8" s="77">
        <f>if('Gioc 6'!$G$20=0,"-",'Gioc 6'!$G$20)</f>
        <v>2</v>
      </c>
      <c r="U8" s="70" t="str">
        <f>if('Gioc 6'!$F$20=0,"-",'Gioc 6'!$F$20)</f>
        <v>-</v>
      </c>
      <c r="V8" s="77">
        <f>if('Gioc 6'!$B$20=0,"-",'Gioc 6'!$B$20)</f>
        <v>7</v>
      </c>
      <c r="W8" s="67">
        <f>if('Gioc 6'!$B$20&gt;0,'Gioc 6'!$B$20/'Gioc 6'!$H$20,"-")</f>
        <v>0.25</v>
      </c>
      <c r="X8" s="72"/>
      <c r="Y8" s="78" t="str">
        <f>if('Gioc 6'!$I$6=0,"-",'Gioc 6'!$I$6)</f>
        <v>-</v>
      </c>
      <c r="Z8" s="18"/>
    </row>
    <row r="9">
      <c r="A9" s="56"/>
      <c r="B9" s="69">
        <f>Atleti!A5</f>
        <v>10</v>
      </c>
      <c r="C9" s="70" t="str">
        <f>Atleti!B5</f>
        <v/>
      </c>
      <c r="D9" s="71" t="str">
        <f>Atleti!C5</f>
        <v>Licia Fondriest</v>
      </c>
      <c r="E9" s="72"/>
      <c r="F9" s="72"/>
      <c r="G9" s="75" t="str">
        <f>IF('Gioc 10'!$J$11=0,"-",'Gioc 10'!$J$11)</f>
        <v>-</v>
      </c>
      <c r="H9" s="64" t="str">
        <f>if('Gioc 10'!J17=0,"-",'Gioc 10'!J17)</f>
        <v>-</v>
      </c>
      <c r="I9" s="72"/>
      <c r="J9" s="75" t="str">
        <f>if('Gioc 10'!$G$13=0,"-",'Gioc 10'!$G$13)</f>
        <v>-</v>
      </c>
      <c r="K9" s="70" t="str">
        <f>if('Gioc 10'!$F$13=0,"-",'Gioc 10'!$F$13)</f>
        <v>-</v>
      </c>
      <c r="L9" s="79" t="str">
        <f>if('Gioc 10'!$B$13=0,"-",'Gioc 10'!$B$13)</f>
        <v>-</v>
      </c>
      <c r="M9" s="72"/>
      <c r="N9" s="75" t="str">
        <f>if('Gioc 10'!$G$6=0,"-",'Gioc 10'!$G$6)</f>
        <v>-</v>
      </c>
      <c r="O9" s="70" t="str">
        <f>if('Gioc 10'!$F$6=0,"-",'Gioc 10'!$F$6)</f>
        <v>-</v>
      </c>
      <c r="P9" s="70" t="str">
        <f>if('Gioc 10'!$B$9=0,"-",'Gioc 10'!$B$9)</f>
        <v>-</v>
      </c>
      <c r="Q9" s="76" t="str">
        <f>If('Gioc 10'!$B$6&gt;0,('Gioc 10'!$B$6/'Gioc 10'!$G$6),"-")</f>
        <v>-</v>
      </c>
      <c r="R9" s="72"/>
      <c r="S9" s="65" t="str">
        <f>if('Gioc 10'!$H$20=0,"-",'Gioc 10'!$H$20)</f>
        <v>-</v>
      </c>
      <c r="T9" s="70" t="str">
        <f>if('Gioc 10'!$G$20=0,"-",'Gioc 10'!$G$20)</f>
        <v>-</v>
      </c>
      <c r="U9" s="70" t="str">
        <f>if('Gioc 10'!$F$20=0,"-",'Gioc 10'!$F$20)</f>
        <v>-</v>
      </c>
      <c r="V9" s="70" t="str">
        <f>if('Gioc 10'!$B$20=0,"-",'Gioc 10'!$B$20)</f>
        <v>-</v>
      </c>
      <c r="W9" s="67" t="str">
        <f>if('Gioc 10'!$B$20&gt;0,'Gioc 10'!$B$20/'Gioc 10'!$H$20,"-")</f>
        <v>-</v>
      </c>
      <c r="X9" s="72"/>
      <c r="Y9" s="78" t="str">
        <f>if('Gioc 10'!$I$6=0,"-",'Gioc 10'!$I$6)</f>
        <v>-</v>
      </c>
      <c r="Z9" s="18"/>
    </row>
    <row r="10">
      <c r="A10" s="56"/>
      <c r="B10" s="69">
        <f>Atleti!A6</f>
        <v>16</v>
      </c>
      <c r="C10" s="70" t="str">
        <f>Atleti!B6</f>
        <v/>
      </c>
      <c r="D10" s="71" t="str">
        <f>Atleti!C6</f>
        <v>Alessia Ruele</v>
      </c>
      <c r="E10" s="72"/>
      <c r="F10" s="72"/>
      <c r="G10" s="73">
        <f>IF('Gioc 16'!$J$11=0,"-",'Gioc 16'!$J$11)</f>
        <v>10</v>
      </c>
      <c r="H10" s="62">
        <f>if('Gioc 16'!J17=0,"-",'Gioc 16'!J17)</f>
        <v>8</v>
      </c>
      <c r="I10" s="72"/>
      <c r="J10" s="73">
        <f>if('Gioc 16'!$G$13=0,"-",'Gioc 16'!$G$13)</f>
        <v>12</v>
      </c>
      <c r="K10" s="77">
        <f>if('Gioc 16'!$F$13=0,"-",'Gioc 16'!$F$13)</f>
        <v>1</v>
      </c>
      <c r="L10" s="74">
        <f>if('Gioc 16'!$B$13=0,"-",'Gioc 16'!$B$13)</f>
        <v>3</v>
      </c>
      <c r="M10" s="72"/>
      <c r="N10" s="75" t="str">
        <f>if('Gioc 16'!$G$6=0,"-",'Gioc 16'!$G$6)</f>
        <v>-</v>
      </c>
      <c r="O10" s="70" t="str">
        <f>if('Gioc 16'!$F$6=0,"-",'Gioc 16'!$F$6)</f>
        <v>-</v>
      </c>
      <c r="P10" s="70" t="str">
        <f>if('Gioc 16'!$B$9=0,"-",'Gioc 16'!$B$9)</f>
        <v>-</v>
      </c>
      <c r="Q10" s="76" t="str">
        <f>If('Gioc 16'!$B$6&gt;0,('Gioc 16'!$B$6/'Gioc 16'!$G$6),"-")</f>
        <v>-</v>
      </c>
      <c r="R10" s="72"/>
      <c r="S10" s="61">
        <f>if('Gioc 16'!$H$20=0,"-",'Gioc 16'!$H$20)</f>
        <v>22</v>
      </c>
      <c r="T10" s="77">
        <f>if('Gioc 16'!$G$20=0,"-",'Gioc 16'!$G$20)</f>
        <v>1</v>
      </c>
      <c r="U10" s="77">
        <f>if('Gioc 16'!$F$20=0,"-",'Gioc 16'!$F$20)</f>
        <v>1</v>
      </c>
      <c r="V10" s="77">
        <f>if('Gioc 16'!$B$20=0,"-",'Gioc 16'!$B$20)</f>
        <v>7</v>
      </c>
      <c r="W10" s="67">
        <f>if('Gioc 16'!$B$20&gt;0,'Gioc 16'!$B$20/'Gioc 16'!$H$20,"-")</f>
        <v>0.3181818182</v>
      </c>
      <c r="X10" s="72"/>
      <c r="Y10" s="78" t="str">
        <f>if('Gioc 16'!$I$6=0,"-",'Gioc 16'!$I$6)</f>
        <v>-</v>
      </c>
      <c r="Z10" s="18"/>
    </row>
    <row r="11">
      <c r="A11" s="56"/>
      <c r="B11" s="69">
        <f>Atleti!A7</f>
        <v>12</v>
      </c>
      <c r="C11" s="70" t="str">
        <f>Atleti!B7</f>
        <v/>
      </c>
      <c r="D11" s="71" t="str">
        <f>Atleti!C7</f>
        <v>Anna Casagrande</v>
      </c>
      <c r="E11" s="72"/>
      <c r="F11" s="72"/>
      <c r="G11" s="75" t="str">
        <f>IF('Gioc 12'!$J$11=0,"-",'Gioc 12'!$J$11)</f>
        <v>-</v>
      </c>
      <c r="H11" s="64" t="str">
        <f>if('Gioc 12'!J17=0,"-",'Gioc 12'!J17)</f>
        <v>-</v>
      </c>
      <c r="I11" s="72"/>
      <c r="J11" s="75" t="str">
        <f>if('Gioc 12'!$G$13=0,"-",'Gioc 12'!$G$13)</f>
        <v>-</v>
      </c>
      <c r="K11" s="70" t="str">
        <f>if('Gioc 12'!$F$13=0,"-",'Gioc 12'!$F$13)</f>
        <v>-</v>
      </c>
      <c r="L11" s="79" t="str">
        <f>if('Gioc 12'!$B$13=0,"-",'Gioc 12'!$B$13)</f>
        <v>-</v>
      </c>
      <c r="M11" s="72"/>
      <c r="N11" s="75" t="str">
        <f>if('Gioc 12'!$G$6=0,"-",'Gioc 12'!$G$6)</f>
        <v>-</v>
      </c>
      <c r="O11" s="70" t="str">
        <f>if('Gioc 12'!$F$6=0,"-",'Gioc 12'!$F$6)</f>
        <v>-</v>
      </c>
      <c r="P11" s="70" t="str">
        <f>if('Gioc 12'!$B$9=0,"-",'Gioc 12'!$B$9)</f>
        <v>-</v>
      </c>
      <c r="Q11" s="76" t="str">
        <f>If('Gioc 12'!$B$6&gt;0,('Gioc 12'!$B$6/'Gioc 12'!$G$6),"-")</f>
        <v>-</v>
      </c>
      <c r="R11" s="72"/>
      <c r="S11" s="65" t="str">
        <f>if('Gioc 12'!$H$20=0,"-",'Gioc 12'!$H$20)</f>
        <v>-</v>
      </c>
      <c r="T11" s="70" t="str">
        <f>if('Gioc 12'!$G$20=0,"-",'Gioc 12'!$G$20)</f>
        <v>-</v>
      </c>
      <c r="U11" s="70" t="str">
        <f>if('Gioc 12'!$F$20=0,"-",'Gioc 12'!$F$20)</f>
        <v>-</v>
      </c>
      <c r="V11" s="70" t="str">
        <f>if('Gioc 12'!$B$20=0,"-",'Gioc 12'!$B$20)</f>
        <v>-</v>
      </c>
      <c r="W11" s="67" t="str">
        <f>if('Gioc 12'!$B$20&gt;0,'Gioc 12'!$B$20/'Gioc 12'!$H$20,"-")</f>
        <v>-</v>
      </c>
      <c r="X11" s="72"/>
      <c r="Y11" s="78" t="str">
        <f>if('Gioc 12'!$I$6=0,"-",'Gioc 12'!$I$6)</f>
        <v>-</v>
      </c>
      <c r="Z11" s="18"/>
    </row>
    <row r="12">
      <c r="A12" s="56"/>
      <c r="B12" s="69">
        <f>Atleti!A8</f>
        <v>15</v>
      </c>
      <c r="C12" s="70" t="str">
        <f>Atleti!B8</f>
        <v/>
      </c>
      <c r="D12" s="71" t="str">
        <f>Atleti!C8</f>
        <v>Francesca Peretti</v>
      </c>
      <c r="E12" s="72"/>
      <c r="F12" s="72"/>
      <c r="G12" s="73">
        <f>IF('Gioc 15'!$J$11=0,"-",'Gioc 15'!$J$11)</f>
        <v>9</v>
      </c>
      <c r="H12" s="62">
        <f>if('Gioc 15'!J17=0,"-",'Gioc 15'!J17)</f>
        <v>5</v>
      </c>
      <c r="I12" s="72"/>
      <c r="J12" s="73">
        <f>if('Gioc 15'!$G$13=0,"-",'Gioc 15'!$G$13)</f>
        <v>10</v>
      </c>
      <c r="K12" s="77">
        <f>if('Gioc 15'!$F$13=0,"-",'Gioc 15'!$F$13)</f>
        <v>2</v>
      </c>
      <c r="L12" s="74">
        <f>if('Gioc 15'!$B$13=0,"-",'Gioc 15'!$B$13)</f>
        <v>1</v>
      </c>
      <c r="M12" s="72"/>
      <c r="N12" s="73">
        <f>if('Gioc 15'!$G$6=0,"-",'Gioc 15'!$G$6)</f>
        <v>20</v>
      </c>
      <c r="O12" s="77">
        <f>if('Gioc 15'!$F$6=0,"-",'Gioc 15'!$F$6)</f>
        <v>1</v>
      </c>
      <c r="P12" s="80">
        <f>if('Gioc 15'!$B$9=0,"-",'Gioc 15'!$B$9)</f>
        <v>0.65</v>
      </c>
      <c r="Q12" s="76">
        <f>If('Gioc 15'!$B$6&gt;0,('Gioc 15'!$B$6/'Gioc 15'!$G$6),"-")</f>
        <v>0.2</v>
      </c>
      <c r="R12" s="72"/>
      <c r="S12" s="61">
        <f>if('Gioc 15'!$H$20=0,"-",'Gioc 15'!$H$20)</f>
        <v>23</v>
      </c>
      <c r="T12" s="77">
        <f>if('Gioc 15'!$G$20=0,"-",'Gioc 15'!$G$20)</f>
        <v>1</v>
      </c>
      <c r="U12" s="70" t="str">
        <f>if('Gioc 15'!$F$20=0,"-",'Gioc 15'!$F$20)</f>
        <v>-</v>
      </c>
      <c r="V12" s="77">
        <f>if('Gioc 15'!$B$20=0,"-",'Gioc 15'!$B$20)</f>
        <v>8</v>
      </c>
      <c r="W12" s="67">
        <f>if('Gioc 15'!$B$20&gt;0,'Gioc 15'!$B$20/'Gioc 15'!$H$20,"-")</f>
        <v>0.347826087</v>
      </c>
      <c r="X12" s="72"/>
      <c r="Y12" s="78" t="str">
        <f>if('Gioc 15'!$I$6=0,"-",'Gioc 15'!$I$6)</f>
        <v>-</v>
      </c>
      <c r="Z12" s="18"/>
    </row>
    <row r="13">
      <c r="A13" s="56"/>
      <c r="B13" s="69">
        <f>Atleti!A9</f>
        <v>8</v>
      </c>
      <c r="C13" s="70"/>
      <c r="D13" s="71" t="str">
        <f>Atleti!C9</f>
        <v>Elisa Della Valentina</v>
      </c>
      <c r="E13" s="72"/>
      <c r="F13" s="72"/>
      <c r="G13" s="75" t="str">
        <f>IF('Gioc 8'!$J$11=0,"-",'Gioc 8'!$J$11)</f>
        <v>-</v>
      </c>
      <c r="H13" s="62">
        <f>if('Gioc 8'!J17=0,"-",'Gioc 8'!J17)</f>
        <v>-4</v>
      </c>
      <c r="I13" s="72"/>
      <c r="J13" s="75" t="str">
        <f>if('Gioc 8'!$G$13=0,"-",'Gioc 8'!$G$13)</f>
        <v>-</v>
      </c>
      <c r="K13" s="70" t="str">
        <f>if('Gioc 8'!$F$13=0,"-",'Gioc 8'!$F$13)</f>
        <v>-</v>
      </c>
      <c r="L13" s="79" t="str">
        <f>if('Gioc 8'!$B$13=0,"-",'Gioc 8'!$B$13)</f>
        <v>-</v>
      </c>
      <c r="M13" s="72"/>
      <c r="N13" s="73">
        <f>if('Gioc 8'!$G$6=0,"-",'Gioc 8'!$G$6)</f>
        <v>19</v>
      </c>
      <c r="O13" s="77">
        <f>if('Gioc 8'!$F$6=0,"-",'Gioc 8'!$F$6)</f>
        <v>3</v>
      </c>
      <c r="P13" s="80">
        <f>if('Gioc 8'!$B$9=0,"-",'Gioc 8'!$B$9)</f>
        <v>0.7368421053</v>
      </c>
      <c r="Q13" s="76">
        <f>If('Gioc 8'!$B$6&gt;0,('Gioc 8'!$B$6/'Gioc 8'!$G$6),"-")</f>
        <v>0.3684210526</v>
      </c>
      <c r="R13" s="72"/>
      <c r="S13" s="65" t="str">
        <f>if('Gioc 8'!$H$20=0,"-",'Gioc 8'!$H$20)</f>
        <v>-</v>
      </c>
      <c r="T13" s="70" t="str">
        <f>if('Gioc 8'!$G$20=0,"-",'Gioc 8'!$G$20)</f>
        <v>-</v>
      </c>
      <c r="U13" s="70" t="str">
        <f>if('Gioc 8'!$F$20=0,"-",'Gioc 8'!$F$20)</f>
        <v>-</v>
      </c>
      <c r="V13" s="70" t="str">
        <f>if('Gioc 8'!$B$20=0,"-",'Gioc 8'!$B$20)</f>
        <v>-</v>
      </c>
      <c r="W13" s="67" t="str">
        <f>if('Gioc 8'!$B$20&gt;0,'Gioc 8'!$B$20/'Gioc 8'!$H$20,"-")</f>
        <v>-</v>
      </c>
      <c r="X13" s="72"/>
      <c r="Y13" s="78" t="str">
        <f>if('Gioc 8'!$I$6=0,"-",'Gioc 8'!$I$6)</f>
        <v>-</v>
      </c>
      <c r="Z13" s="18"/>
    </row>
    <row r="14">
      <c r="A14" s="56"/>
      <c r="B14" s="69">
        <f>Atleti!A10</f>
        <v>9</v>
      </c>
      <c r="C14" s="70" t="str">
        <f>Atleti!B10</f>
        <v/>
      </c>
      <c r="D14" s="71" t="str">
        <f>Atleti!C10</f>
        <v>Martina Consolati</v>
      </c>
      <c r="E14" s="72"/>
      <c r="F14" s="72"/>
      <c r="G14" s="73">
        <f>IF('Gioc 9'!$J$11=0,"-",'Gioc 9'!$J$11)</f>
        <v>11</v>
      </c>
      <c r="H14" s="62">
        <f>if('Gioc 9'!J17=0,"-",'Gioc 9'!J17)</f>
        <v>6</v>
      </c>
      <c r="I14" s="72"/>
      <c r="J14" s="73">
        <f>if('Gioc 9'!$G$13=0,"-",'Gioc 9'!$G$13)</f>
        <v>13</v>
      </c>
      <c r="K14" s="77">
        <f>if('Gioc 9'!$F$13=0,"-",'Gioc 9'!$F$13)</f>
        <v>2</v>
      </c>
      <c r="L14" s="74">
        <f>if('Gioc 9'!$B$13=0,"-",'Gioc 9'!$B$13)</f>
        <v>1</v>
      </c>
      <c r="M14" s="72"/>
      <c r="N14" s="73">
        <f>if('Gioc 9'!$G$6=0,"-",'Gioc 9'!$G$6)</f>
        <v>5</v>
      </c>
      <c r="O14" s="77">
        <f>if('Gioc 9'!$F$6=0,"-",'Gioc 9'!$F$6)</f>
        <v>2</v>
      </c>
      <c r="P14" s="80">
        <f>if('Gioc 9'!$B$9=0,"-",'Gioc 9'!$B$9)</f>
        <v>0.6</v>
      </c>
      <c r="Q14" s="76">
        <f>If('Gioc 9'!$B$6&gt;0,('Gioc 9'!$B$6/'Gioc 9'!$G$6),"-")</f>
        <v>0.2</v>
      </c>
      <c r="R14" s="72"/>
      <c r="S14" s="61">
        <f>if('Gioc 9'!$H$20=0,"-",'Gioc 9'!$H$20)</f>
        <v>39</v>
      </c>
      <c r="T14" s="77">
        <f>if('Gioc 9'!$G$20=0,"-",'Gioc 9'!$G$20)</f>
        <v>1</v>
      </c>
      <c r="U14" s="70" t="str">
        <f>if('Gioc 9'!$F$20=0,"-",'Gioc 9'!$F$20)</f>
        <v>-</v>
      </c>
      <c r="V14" s="77">
        <f>if('Gioc 9'!$B$20=0,"-",'Gioc 9'!$B$20)</f>
        <v>10</v>
      </c>
      <c r="W14" s="67">
        <f>if('Gioc 9'!$B$20&gt;0,'Gioc 9'!$B$20/'Gioc 9'!$H$20,"-")</f>
        <v>0.2564102564</v>
      </c>
      <c r="X14" s="72"/>
      <c r="Y14" s="78" t="str">
        <f>if('Gioc 9'!$I$6=0,"-",'Gioc 9'!$I$6)</f>
        <v>-</v>
      </c>
      <c r="Z14" s="18"/>
    </row>
    <row r="15">
      <c r="A15" s="56"/>
      <c r="B15" s="69">
        <f>Atleti!A11</f>
        <v>5</v>
      </c>
      <c r="C15" s="70" t="str">
        <f>Atleti!B11</f>
        <v/>
      </c>
      <c r="D15" s="71" t="str">
        <f>Atleti!C11</f>
        <v>Martina Rizzi</v>
      </c>
      <c r="E15" s="72"/>
      <c r="F15" s="72"/>
      <c r="G15" s="75" t="str">
        <f>IF('Gioc 5'!$J$11=0,"-",'Gioc 5'!$J$11)</f>
        <v>-</v>
      </c>
      <c r="H15" s="64" t="str">
        <f>if('Gioc 5'!J17=0,"-",'Gioc 5'!J17)</f>
        <v>-</v>
      </c>
      <c r="I15" s="72"/>
      <c r="J15" s="75" t="str">
        <f>if('Gioc 5'!$G$13=0,"-",'Gioc 5'!$G$13)</f>
        <v>-</v>
      </c>
      <c r="K15" s="70" t="str">
        <f>if('Gioc 5'!$F$13=0,"-",'Gioc 5'!$F$13)</f>
        <v>-</v>
      </c>
      <c r="L15" s="79" t="str">
        <f>if('Gioc 5'!$B$13=0,"-",'Gioc 5'!$B$13)</f>
        <v>-</v>
      </c>
      <c r="M15" s="72"/>
      <c r="N15" s="75" t="str">
        <f>if('Gioc 5'!$G$6=0,"-",'Gioc 5'!$G$6)</f>
        <v>-</v>
      </c>
      <c r="O15" s="70" t="str">
        <f>if('Gioc 5'!$F$6=0,"-",'Gioc 5'!$F$6)</f>
        <v>-</v>
      </c>
      <c r="P15" s="70" t="str">
        <f>if('Gioc 5'!$B$9=0,"-",'Gioc 5'!$B$9)</f>
        <v>-</v>
      </c>
      <c r="Q15" s="76" t="str">
        <f>If('Gioc 5'!$B$6&gt;0,('Gioc 5'!$B$6/'Gioc 5'!$G$6),"-")</f>
        <v>-</v>
      </c>
      <c r="R15" s="72"/>
      <c r="S15" s="65" t="str">
        <f>if('Gioc 5'!$H$20=0,"-",'Gioc 5'!$H$20)</f>
        <v>-</v>
      </c>
      <c r="T15" s="70" t="str">
        <f>if('Gioc 5'!$G$20=0,"-",'Gioc 5'!$G$20)</f>
        <v>-</v>
      </c>
      <c r="U15" s="70" t="str">
        <f>if('Gioc 5'!$F$20=0,"-",'Gioc 5'!$F$20)</f>
        <v>-</v>
      </c>
      <c r="V15" s="70" t="str">
        <f>if('Gioc 5'!$B$20=0,"-",'Gioc 5'!$B$20)</f>
        <v>-</v>
      </c>
      <c r="W15" s="67" t="str">
        <f>if('Gioc 5'!$B$20&gt;0,'Gioc 5'!$B$20/'Gioc 5'!$H$20,"-")</f>
        <v>-</v>
      </c>
      <c r="X15" s="72"/>
      <c r="Y15" s="78" t="str">
        <f>if('Gioc 5'!$I$6=0,"-",'Gioc 5'!$I$6)</f>
        <v>-</v>
      </c>
      <c r="Z15" s="18"/>
    </row>
    <row r="16">
      <c r="A16" s="56"/>
      <c r="B16" s="69">
        <f>Atleti!A12</f>
        <v>3</v>
      </c>
      <c r="C16" s="70" t="str">
        <f>Atleti!B12</f>
        <v/>
      </c>
      <c r="D16" s="71" t="str">
        <f>Atleti!C12</f>
        <v>Elisa Barozzi</v>
      </c>
      <c r="E16" s="72"/>
      <c r="F16" s="72"/>
      <c r="G16" s="75" t="str">
        <f>IF('Gioc 3'!$J$11=0,"-",'Gioc 3'!$J$11)</f>
        <v>-</v>
      </c>
      <c r="H16" s="64" t="str">
        <f>if('Gioc 3'!J17=0,"-",'Gioc 3'!J17)</f>
        <v>-</v>
      </c>
      <c r="I16" s="72"/>
      <c r="J16" s="75" t="str">
        <f>if('Gioc 3'!$G$13=0,"-",'Gioc 3'!$G$13)</f>
        <v>-</v>
      </c>
      <c r="K16" s="70" t="str">
        <f>if('Gioc 3'!$F$13=0,"-",'Gioc 3'!$F$13)</f>
        <v>-</v>
      </c>
      <c r="L16" s="79" t="str">
        <f>if('Gioc 3'!$B$13=0,"-",'Gioc 3'!$B$13)</f>
        <v>-</v>
      </c>
      <c r="M16" s="72"/>
      <c r="N16" s="75" t="str">
        <f>if('Gioc 3'!$G$6=0,"-",'Gioc 3'!$G$6)</f>
        <v>-</v>
      </c>
      <c r="O16" s="70" t="str">
        <f>if('Gioc 3'!$F$6=0,"-",'Gioc 3'!$F$6)</f>
        <v>-</v>
      </c>
      <c r="P16" s="70" t="str">
        <f>if('Gioc 3'!$B$9=0,"-",'Gioc 3'!$B$9)</f>
        <v>-</v>
      </c>
      <c r="Q16" s="76" t="str">
        <f>If('Gioc 3'!$B$6&gt;0,('Gioc 3'!$B$6/'Gioc 3'!$G$6),"-")</f>
        <v>-</v>
      </c>
      <c r="R16" s="72"/>
      <c r="S16" s="65" t="str">
        <f>if('Gioc 3'!$H$20=0,"-",'Gioc 3'!$H$20)</f>
        <v>-</v>
      </c>
      <c r="T16" s="70" t="str">
        <f>if('Gioc 3'!$G$20=0,"-",'Gioc 3'!$G$20)</f>
        <v>-</v>
      </c>
      <c r="U16" s="70" t="str">
        <f>if('Gioc 3'!$F$20=0,"-",'Gioc 3'!$F$20)</f>
        <v>-</v>
      </c>
      <c r="V16" s="70" t="str">
        <f>if('Gioc 3'!$B$20=0,"-",'Gioc 3'!$B$20)</f>
        <v>-</v>
      </c>
      <c r="W16" s="67" t="str">
        <f>if('Gioc 3'!$B$20&gt;0,'Gioc 3'!$B$20/'Gioc 3'!$H$20,"-")</f>
        <v>-</v>
      </c>
      <c r="X16" s="72"/>
      <c r="Y16" s="78" t="str">
        <f>if('Gioc 3'!$I$6=0,"-",'Gioc 3'!$I$6)</f>
        <v>-</v>
      </c>
      <c r="Z16" s="18"/>
    </row>
    <row r="17">
      <c r="A17" s="56"/>
      <c r="B17" s="69">
        <f>Atleti!A13</f>
        <v>18</v>
      </c>
      <c r="C17" s="70" t="str">
        <f>Atleti!B13</f>
        <v/>
      </c>
      <c r="D17" s="71" t="str">
        <f>Atleti!C13</f>
        <v>Stefania Della Valentina</v>
      </c>
      <c r="E17" s="72"/>
      <c r="F17" s="72"/>
      <c r="G17" s="73">
        <f>IF('Gioc 18'!$J$11=0,"-",'Gioc 18'!$J$11)</f>
        <v>7</v>
      </c>
      <c r="H17" s="62">
        <f>if('Gioc 18'!J17=0,"-",'Gioc 18'!J17)</f>
        <v>2</v>
      </c>
      <c r="I17" s="72"/>
      <c r="J17" s="73">
        <f>if('Gioc 18'!$G$13=0,"-",'Gioc 18'!$G$13)</f>
        <v>18</v>
      </c>
      <c r="K17" s="77">
        <f>if('Gioc 18'!$F$13=0,"-",'Gioc 18'!$F$13)</f>
        <v>3</v>
      </c>
      <c r="L17" s="74">
        <f>if('Gioc 18'!$B$13=0,"-",'Gioc 18'!$B$13)</f>
        <v>4</v>
      </c>
      <c r="M17" s="72"/>
      <c r="N17" s="75" t="str">
        <f>if('Gioc 18'!$G$6=0,"-",'Gioc 18'!$G$6)</f>
        <v>-</v>
      </c>
      <c r="O17" s="70" t="str">
        <f>if('Gioc 18'!$F$6=0,"-",'Gioc 18'!$F$6)</f>
        <v>-</v>
      </c>
      <c r="P17" s="70" t="str">
        <f>if('Gioc 18'!$B$9=0,"-",'Gioc 18'!$B$9)</f>
        <v>-</v>
      </c>
      <c r="Q17" s="76" t="str">
        <f>If('Gioc 18'!$B$6&gt;0,('Gioc 18'!$B$6/'Gioc 18'!$G$6),"-")</f>
        <v>-</v>
      </c>
      <c r="R17" s="72"/>
      <c r="S17" s="61">
        <f>if('Gioc 18'!$H$20=0,"-",'Gioc 18'!$H$20)</f>
        <v>8</v>
      </c>
      <c r="T17" s="77">
        <f>if('Gioc 18'!$G$20=0,"-",'Gioc 18'!$G$20)</f>
        <v>2</v>
      </c>
      <c r="U17" s="70" t="str">
        <f>if('Gioc 18'!$F$20=0,"-",'Gioc 18'!$F$20)</f>
        <v>-</v>
      </c>
      <c r="V17" s="77">
        <f>if('Gioc 18'!$B$20=0,"-",'Gioc 18'!$B$20)</f>
        <v>2</v>
      </c>
      <c r="W17" s="67">
        <f>if('Gioc 18'!$B$20&gt;0,'Gioc 18'!$B$20/'Gioc 18'!$H$20,"-")</f>
        <v>0.25</v>
      </c>
      <c r="X17" s="72"/>
      <c r="Y17" s="81">
        <f>if('Gioc 18'!$I$6=0,"-",'Gioc 18'!$I$6)</f>
        <v>1</v>
      </c>
      <c r="Z17" s="18"/>
    </row>
    <row r="18">
      <c r="A18" s="82"/>
      <c r="B18" s="83" t="s">
        <v>60</v>
      </c>
      <c r="C18" s="84"/>
      <c r="D18" s="85"/>
      <c r="E18" s="86"/>
      <c r="F18" s="87"/>
      <c r="G18" s="88">
        <f>SUM(G7:G17)</f>
        <v>47</v>
      </c>
      <c r="H18" s="89">
        <f>if(Squadra!J16=0,"-",Squadra!J16)</f>
        <v>20</v>
      </c>
      <c r="I18" s="90"/>
      <c r="J18" s="91">
        <f t="shared" ref="J18:L18" si="1">SUM(J7:J17)</f>
        <v>73</v>
      </c>
      <c r="K18" s="92">
        <f t="shared" si="1"/>
        <v>9</v>
      </c>
      <c r="L18" s="93">
        <f t="shared" si="1"/>
        <v>10</v>
      </c>
      <c r="M18" s="90"/>
      <c r="N18" s="94">
        <f t="shared" ref="N18:O18" si="2">SUM(N7:N17)</f>
        <v>44</v>
      </c>
      <c r="O18" s="90">
        <f t="shared" si="2"/>
        <v>6</v>
      </c>
      <c r="P18" s="95">
        <f>Squadra!B8</f>
        <v>0.6818181818</v>
      </c>
      <c r="Q18" s="96">
        <f>if(Squadra!B5&gt;0,Squadra!B5/Squadra!G5,"-")</f>
        <v>0.2727272727</v>
      </c>
      <c r="R18" s="90"/>
      <c r="S18" s="97">
        <f t="shared" ref="S18:T18" si="3">SUM(S7:S17)</f>
        <v>127</v>
      </c>
      <c r="T18" s="98">
        <f t="shared" si="3"/>
        <v>9</v>
      </c>
      <c r="U18" s="90">
        <f>if(SUM(U7:U17)=0,"-",SUM(U7:U17))</f>
        <v>1</v>
      </c>
      <c r="V18" s="98">
        <f>SUM(V7:V17)</f>
        <v>35</v>
      </c>
      <c r="W18" s="96">
        <f>if(Squadra!B19&gt;0,Squadra!B19/Squadra!H19,"-")</f>
        <v>0.2755905512</v>
      </c>
      <c r="X18" s="90"/>
      <c r="Y18" s="99">
        <f>SUM(Y7:Y17)</f>
        <v>2</v>
      </c>
      <c r="Z18" s="18"/>
    </row>
    <row r="19">
      <c r="A19" s="18"/>
      <c r="B19" s="100"/>
      <c r="C19" s="101"/>
      <c r="D19" s="102" t="s">
        <v>61</v>
      </c>
      <c r="E19" s="103" t="s">
        <v>62</v>
      </c>
      <c r="F19" s="103" t="s">
        <v>63</v>
      </c>
      <c r="G19" s="103" t="s">
        <v>50</v>
      </c>
      <c r="H19" s="104" t="s">
        <v>64</v>
      </c>
      <c r="I19" s="101"/>
      <c r="J19" s="105"/>
      <c r="K19" s="106"/>
      <c r="L19" s="107"/>
      <c r="M19" s="101"/>
      <c r="N19" s="105"/>
      <c r="O19" s="106"/>
      <c r="P19" s="106"/>
      <c r="Q19" s="108"/>
      <c r="R19" s="101"/>
      <c r="S19" s="105"/>
      <c r="T19" s="106"/>
      <c r="U19" s="106"/>
      <c r="V19" s="106"/>
      <c r="W19" s="108"/>
      <c r="X19" s="101"/>
      <c r="Y19" s="109"/>
      <c r="Z19" s="18"/>
    </row>
    <row r="20">
      <c r="A20" s="18"/>
      <c r="B20" s="100"/>
      <c r="C20" s="101"/>
      <c r="D20" s="110" t="str">
        <f>if(I$2&gt;0,"Set 1","")</f>
        <v>Set 1</v>
      </c>
      <c r="E20" s="111">
        <f>if(Squadra!B34&gt;0,Squadra!B34,0)</f>
        <v>1</v>
      </c>
      <c r="F20" s="112">
        <f>Squadra!B41</f>
        <v>12</v>
      </c>
      <c r="G20" s="112">
        <f>Squadra!I27</f>
        <v>0</v>
      </c>
      <c r="H20" s="113">
        <f>if(I3&gt;I2,abs(I3-(E20+F20+G20)),abs(I2-(E20+F20+G20)))</f>
        <v>12</v>
      </c>
      <c r="I20" s="114"/>
      <c r="J20" s="115">
        <f>Squadra!G34</f>
        <v>24</v>
      </c>
      <c r="K20" s="116">
        <f>Squadra!F34</f>
        <v>5</v>
      </c>
      <c r="L20" s="117">
        <f>Squadra!B34</f>
        <v>1</v>
      </c>
      <c r="M20" s="118"/>
      <c r="N20" s="119">
        <f>Squadra!G27</f>
        <v>22</v>
      </c>
      <c r="O20" s="116">
        <f>Squadra!F27</f>
        <v>5</v>
      </c>
      <c r="P20" s="120">
        <f>Squadra!B30</f>
        <v>0.5909090909</v>
      </c>
      <c r="Q20" s="121">
        <f>if(Squadra!B27&gt;0,Squadra!B27/Squadra!G27,"-")</f>
        <v>0.2272727273</v>
      </c>
      <c r="R20" s="118"/>
      <c r="S20" s="119">
        <f>Squadra!H41</f>
        <v>43</v>
      </c>
      <c r="T20" s="116">
        <f>Squadra!G41</f>
        <v>2</v>
      </c>
      <c r="U20" s="116">
        <f>Squadra!I27</f>
        <v>0</v>
      </c>
      <c r="V20" s="116">
        <f>Squadra!B41</f>
        <v>12</v>
      </c>
      <c r="W20" s="121">
        <f>if(Squadra!B41&gt;0,Squadra!B41/Squadra!H41,"-")</f>
        <v>0.2790697674</v>
      </c>
      <c r="X20" s="118"/>
      <c r="Y20" s="122" t="str">
        <f>if(Squadra!I27&gt;0,Squadra!I27,"-")</f>
        <v>-</v>
      </c>
      <c r="Z20" s="123"/>
    </row>
    <row r="21">
      <c r="A21" s="18"/>
      <c r="B21" s="100"/>
      <c r="C21" s="101"/>
      <c r="D21" s="124" t="str">
        <f>if(J$2&gt;0,"Set 2","")</f>
        <v>Set 2</v>
      </c>
      <c r="E21" s="125">
        <f>if(Squadra!B56&gt;0,Squadra!B56,0)</f>
        <v>2</v>
      </c>
      <c r="F21" s="126">
        <f>Squadra!B63</f>
        <v>12</v>
      </c>
      <c r="G21" s="126">
        <f>Squadra!I49</f>
        <v>2</v>
      </c>
      <c r="H21" s="127">
        <f>if(J3&gt;J2,abs(J3-(E21+F21+G21)),abs(J2-(E21+F21+G21)))</f>
        <v>9</v>
      </c>
      <c r="I21" s="128"/>
      <c r="J21" s="129">
        <f>Squadra!G56</f>
        <v>25</v>
      </c>
      <c r="K21" s="130">
        <f>Squadra!F56</f>
        <v>1</v>
      </c>
      <c r="L21" s="131">
        <f>Squadra!B56</f>
        <v>2</v>
      </c>
      <c r="M21" s="132"/>
      <c r="N21" s="133">
        <f>Squadra!G49</f>
        <v>12</v>
      </c>
      <c r="O21" s="130">
        <f>Squadra!F49</f>
        <v>1</v>
      </c>
      <c r="P21" s="134">
        <f>Squadra!B52</f>
        <v>0.8333333333</v>
      </c>
      <c r="Q21" s="135">
        <f>if(Squadra!B49&gt;0,(Squadra!B49/Squadra!G49),"-")</f>
        <v>0.3333333333</v>
      </c>
      <c r="R21" s="132"/>
      <c r="S21" s="133">
        <f>Squadra!H63</f>
        <v>45</v>
      </c>
      <c r="T21" s="130">
        <f>Squadra!G63</f>
        <v>5</v>
      </c>
      <c r="U21" s="130">
        <f>Squadra!I49</f>
        <v>2</v>
      </c>
      <c r="V21" s="130">
        <f>Squadra!B63</f>
        <v>12</v>
      </c>
      <c r="W21" s="135">
        <f>if(Squadra!B63&gt;0,Squadra!B63/Squadra!H63,"-")</f>
        <v>0.2666666667</v>
      </c>
      <c r="X21" s="132"/>
      <c r="Y21" s="136">
        <f>if(Squadra!I49&gt;0,Squadra!I49,"-")</f>
        <v>2</v>
      </c>
      <c r="Z21" s="123"/>
    </row>
    <row r="22">
      <c r="A22" s="18"/>
      <c r="B22" s="100"/>
      <c r="C22" s="101"/>
      <c r="D22" s="124" t="str">
        <f>if(K$2&gt;0,"Set 3","")</f>
        <v>Set 3</v>
      </c>
      <c r="E22" s="137">
        <f>if(Squadra!B79&gt;0,Squadra!B79,0)</f>
        <v>7</v>
      </c>
      <c r="F22" s="138">
        <f>Squadra!B86</f>
        <v>11</v>
      </c>
      <c r="G22" s="138">
        <f>Squadra!I72</f>
        <v>0</v>
      </c>
      <c r="H22" s="139">
        <f>if(K3&gt;K2,abs(I3-(E22+F22+G22)),abs(K2-(E22+F22+G22)))</f>
        <v>7</v>
      </c>
      <c r="I22" s="140"/>
      <c r="J22" s="141">
        <f>Squadra!G79</f>
        <v>24</v>
      </c>
      <c r="K22" s="142">
        <f>Squadra!F79</f>
        <v>3</v>
      </c>
      <c r="L22" s="143">
        <f>Squadra!B79</f>
        <v>7</v>
      </c>
      <c r="M22" s="144"/>
      <c r="N22" s="145">
        <f>Squadra!G72</f>
        <v>10</v>
      </c>
      <c r="O22" s="142">
        <f>Squadra!F72</f>
        <v>0</v>
      </c>
      <c r="P22" s="146">
        <f>Squadra!B75</f>
        <v>0.7</v>
      </c>
      <c r="Q22" s="147">
        <f>if(Squadra!B72&gt;0,Squadra!B72/Squadra!G72,"-")</f>
        <v>0.3</v>
      </c>
      <c r="R22" s="144"/>
      <c r="S22" s="145">
        <f>Squadra!H86</f>
        <v>39</v>
      </c>
      <c r="T22" s="142">
        <f>Squadra!G86</f>
        <v>2</v>
      </c>
      <c r="U22" s="142">
        <f>Squadra!I72</f>
        <v>0</v>
      </c>
      <c r="V22" s="142">
        <f>Squadra!B86</f>
        <v>11</v>
      </c>
      <c r="W22" s="147">
        <f>if(Squadra!B86&gt;0,Squadra!B86/Squadra!H86,"-")</f>
        <v>0.2820512821</v>
      </c>
      <c r="X22" s="144"/>
      <c r="Y22" s="148" t="str">
        <f>if(Squadra!I72&gt;0,Squadra!I72,"-")</f>
        <v>-</v>
      </c>
      <c r="Z22" s="123"/>
    </row>
    <row r="23">
      <c r="A23" s="18"/>
      <c r="B23" s="100"/>
      <c r="C23" s="101"/>
      <c r="D23" s="149" t="str">
        <f>if(L$2&gt;0,"Set 4","")</f>
        <v/>
      </c>
      <c r="E23" s="150" t="str">
        <f>if(D23&lt;&gt;"",if(Squadra!B102&gt;0,Squadra!B102,0),"")</f>
        <v/>
      </c>
      <c r="F23" s="151" t="str">
        <f>if(D23&lt;&gt;"",if(Squadra!B109&gt;0,Squadra!B109,0),"")</f>
        <v/>
      </c>
      <c r="G23" s="151" t="str">
        <f>if(D23&lt;&gt;"",if(Squadra!I95&gt;0,Squadra!I95,0),"")</f>
        <v/>
      </c>
      <c r="H23" s="152" t="str">
        <f>if(D23&lt;&gt;"",if(L3&gt;L2,abs(L3-(E23+F23+G23)),abs(L2-(E23+F23+G23))),"")</f>
        <v/>
      </c>
      <c r="I23" s="153"/>
      <c r="J23" s="154" t="str">
        <f>if(D23&lt;&gt;"",IF(Squadra!G102=0,"0",Squadra!G102),"")</f>
        <v/>
      </c>
      <c r="K23" s="155" t="str">
        <f>if(D23&lt;&gt;"",IF(Squadra!F102=0,"0",Squadra!F102),"")</f>
        <v/>
      </c>
      <c r="L23" s="156" t="str">
        <f>if(D23&lt;&gt;"",IF(Squadra!F102=0,"0",Squadra!F102),"")</f>
        <v/>
      </c>
      <c r="M23" s="157"/>
      <c r="N23" s="154" t="str">
        <f>if(D23&lt;&gt;"",IF(Squadra!G95&gt;0,Squadra!G95,"0"),"")</f>
        <v/>
      </c>
      <c r="O23" s="158" t="str">
        <f>if(D23&lt;&gt;"",if(Squadra!F95&gt;0,Squadra!F95,"0"),"")</f>
        <v/>
      </c>
      <c r="P23" s="159" t="str">
        <f>if(D23&lt;&gt;"",if(Squadra!B95&gt;0,Squadra!B98,"0"),"")</f>
        <v/>
      </c>
      <c r="Q23" s="160" t="str">
        <f>if(D23&lt;&gt;"",if(Squadra!B95&gt;0,Squadra!B95/Squadra!G95,"0"),"")</f>
        <v/>
      </c>
      <c r="R23" s="157"/>
      <c r="S23" s="154" t="str">
        <f>if(D23&lt;&gt;"",if(Squadra!H109&gt;0,Squadra!H109,"-"),"")</f>
        <v/>
      </c>
      <c r="T23" s="159" t="str">
        <f>if(D23&lt;&gt;"",if(Squadra!G109&gt;0,Squadra!G109,"-"),"")</f>
        <v/>
      </c>
      <c r="U23" s="159" t="str">
        <f>if(D23&lt;&gt;"",if(Squadra!I95&gt;0,Squadra!I95,"0"),"")</f>
        <v/>
      </c>
      <c r="V23" s="159" t="str">
        <f>if(D23&lt;&gt;"",if(Squadra!B109&gt;0,Squadra!B109,"0"),"")</f>
        <v/>
      </c>
      <c r="W23" s="160" t="str">
        <f>if(D23&lt;&gt;"",if(Squadra!B109&gt;0,Squadra!B109/Squadra!H109,"0"),"")</f>
        <v/>
      </c>
      <c r="X23" s="157"/>
      <c r="Y23" s="161" t="str">
        <f>if(D23&lt;&gt;"",if(Squadra!I95&gt;0,Squadra!I95,"0"),"")</f>
        <v/>
      </c>
      <c r="Z23" s="18"/>
    </row>
    <row r="24">
      <c r="A24" s="18"/>
      <c r="B24" s="162"/>
      <c r="C24" s="163"/>
      <c r="D24" s="164" t="str">
        <f>If(M2="","","Set 5")</f>
        <v/>
      </c>
      <c r="E24" s="165" t="str">
        <f>if(D24&lt;&gt;"",if(Squadra!B125&gt;0,Squadra!B125,0),"")</f>
        <v/>
      </c>
      <c r="F24" s="166" t="str">
        <f>if($D$24&lt;&gt;"",if(Squadra!B132&gt;0,Squadra!B132,0),"")</f>
        <v/>
      </c>
      <c r="G24" s="167" t="str">
        <f>if(D24&lt;&gt;"",if(Squadra!I118&gt;0,Squadra!I118,"0"),"")</f>
        <v/>
      </c>
      <c r="H24" s="168" t="str">
        <f>if(D24&lt;&gt;"",if(M3&gt;M2,abs(M3-(E24+F24+G24)),abs(M2-(E24+F24+G24))),"")</f>
        <v/>
      </c>
      <c r="I24" s="169"/>
      <c r="J24" s="170" t="str">
        <f>if(D24&lt;&gt;"",IF(Squadra!G125=0,"0",Squadra!G125),"")</f>
        <v/>
      </c>
      <c r="K24" s="171" t="str">
        <f>if(D24&lt;&gt;"",IF(Squadra!G125=0,"0",Squadra!F125),"")</f>
        <v/>
      </c>
      <c r="L24" s="168" t="str">
        <f>if(D24&lt;&gt;"",IF(Squadra!G125=0,"0",Squadra!B125),"")</f>
        <v/>
      </c>
      <c r="M24" s="172"/>
      <c r="N24" s="170" t="str">
        <f>if(D24&lt;&gt;"",if(Squadra!G118&gt;0,Squadra!G118,"0"),"")</f>
        <v/>
      </c>
      <c r="O24" s="173" t="str">
        <f>if(D24&lt;&gt;"",if(Squadra!H118&gt;0,Squadra!H96,"0"),"")</f>
        <v/>
      </c>
      <c r="P24" s="173" t="str">
        <f>if(D24&lt;&gt;"",if(Squadra!B119&gt;0,Squadra!B119,"0"),"")</f>
        <v/>
      </c>
      <c r="Q24" s="174" t="str">
        <f>if(D24&lt;&gt;"",if(Squadra!B118&gt;0,Squadra!B118/Squadra!G118,"0"),"")</f>
        <v/>
      </c>
      <c r="R24" s="172"/>
      <c r="S24" s="170" t="str">
        <f>if(D24&lt;&gt;"",if(Squadra!H132&gt;0,Squadra!H132,"0"),"")</f>
        <v/>
      </c>
      <c r="T24" s="173" t="str">
        <f>if(D24&lt;&gt;"",if(Squadra!G132&gt;0,Squadra!G132,"0"),"")</f>
        <v/>
      </c>
      <c r="U24" s="173" t="str">
        <f>if(D24&lt;&gt;"",if(Squadra!I118&gt;0,Squadra!I118,"0"),"")</f>
        <v/>
      </c>
      <c r="V24" s="173" t="str">
        <f>if(D24&lt;&gt;"",if(Squadra!B132&gt;0,Squadra!B132,"0"),)</f>
        <v/>
      </c>
      <c r="W24" s="174" t="str">
        <f>if(D24&lt;&gt;"",if(Squadra!B132&gt;0,Squadra!B132/Squadra!H132,"0"),"")</f>
        <v/>
      </c>
      <c r="X24" s="172"/>
      <c r="Y24" s="175" t="str">
        <f>if(D24&lt;&gt;"",if(Squadra!I118&gt;0,Squadra!I118,"0"),"")</f>
        <v/>
      </c>
      <c r="Z24" s="18"/>
    </row>
    <row r="25">
      <c r="A25" s="18"/>
      <c r="B25" s="176"/>
      <c r="C25" s="18"/>
      <c r="D25" s="176"/>
      <c r="E25" s="177"/>
      <c r="F25" s="177"/>
      <c r="G25" s="177"/>
      <c r="H25" s="178"/>
      <c r="I25" s="178"/>
      <c r="J25" s="178"/>
      <c r="K25" s="18"/>
      <c r="L25" s="18"/>
      <c r="M25" s="18"/>
      <c r="N25" s="18"/>
      <c r="O25" s="18"/>
      <c r="P25" s="18"/>
      <c r="Q25" s="18"/>
      <c r="R25" s="18"/>
      <c r="S25" s="18"/>
      <c r="T25" s="18"/>
      <c r="U25" s="18"/>
      <c r="V25" s="18"/>
      <c r="W25" s="18"/>
      <c r="X25" s="18"/>
      <c r="Y25" s="18"/>
      <c r="Z25" s="18"/>
    </row>
    <row r="26">
      <c r="A26" s="18"/>
      <c r="B26" s="176" t="s">
        <v>65</v>
      </c>
      <c r="C26" s="18"/>
      <c r="D26" s="176" t="s">
        <v>66</v>
      </c>
      <c r="E26" s="177"/>
      <c r="F26" s="177"/>
      <c r="G26" s="177" t="s">
        <v>67</v>
      </c>
      <c r="H26" s="178"/>
      <c r="I26" s="178"/>
      <c r="J26" s="179">
        <f>Squadra!K11-O18</f>
        <v>21</v>
      </c>
      <c r="K26" s="180" t="s">
        <v>68</v>
      </c>
      <c r="L26" s="12"/>
      <c r="M26" s="181">
        <f>Squadra!J7</f>
        <v>3</v>
      </c>
      <c r="N26" s="180" t="s">
        <v>69</v>
      </c>
      <c r="O26" s="12"/>
      <c r="P26" s="12"/>
      <c r="Q26" s="182">
        <f>Squadra!J5</f>
        <v>0</v>
      </c>
      <c r="R26" s="18"/>
      <c r="S26" s="18"/>
      <c r="T26" s="18"/>
      <c r="U26" s="18"/>
      <c r="V26" s="18"/>
      <c r="W26" s="18"/>
      <c r="X26" s="18"/>
      <c r="Y26" s="18"/>
      <c r="Z26" s="18"/>
    </row>
    <row r="27">
      <c r="A27" s="18"/>
      <c r="B27" s="176" t="s">
        <v>70</v>
      </c>
      <c r="C27" s="18"/>
      <c r="D27" s="183" t="s">
        <v>71</v>
      </c>
      <c r="E27" s="177"/>
      <c r="F27" s="177"/>
      <c r="G27" s="177" t="s">
        <v>72</v>
      </c>
      <c r="H27" s="178"/>
      <c r="I27" s="178"/>
      <c r="J27" s="178">
        <f>H20+H21+H22+H23+H24</f>
        <v>28</v>
      </c>
      <c r="K27" s="18"/>
      <c r="L27" s="56"/>
      <c r="M27" s="18"/>
      <c r="N27" s="180" t="s">
        <v>73</v>
      </c>
      <c r="O27" s="18"/>
      <c r="P27" s="12"/>
      <c r="Q27" s="184">
        <v>1.0</v>
      </c>
      <c r="R27" s="18"/>
      <c r="S27" s="18"/>
      <c r="T27" s="18"/>
      <c r="U27" s="18"/>
      <c r="V27" s="18"/>
      <c r="W27" s="18"/>
      <c r="X27" s="18"/>
      <c r="Y27" s="18"/>
      <c r="Z27" s="18"/>
    </row>
    <row r="28">
      <c r="A28" s="18"/>
      <c r="B28" s="176" t="s">
        <v>74</v>
      </c>
      <c r="C28" s="18"/>
      <c r="D28" s="18"/>
      <c r="E28" s="18"/>
      <c r="F28" s="18"/>
      <c r="G28" s="18"/>
      <c r="H28" s="18"/>
      <c r="I28" s="18"/>
      <c r="J28" s="18"/>
      <c r="K28" s="18"/>
      <c r="L28" s="18"/>
      <c r="M28" s="18"/>
      <c r="N28" s="18"/>
      <c r="O28" s="18"/>
      <c r="P28" s="18"/>
      <c r="Q28" s="18"/>
      <c r="R28" s="18"/>
      <c r="S28" s="18"/>
      <c r="T28" s="18"/>
      <c r="U28" s="18"/>
      <c r="V28" s="18"/>
      <c r="W28" s="18"/>
      <c r="X28" s="18"/>
      <c r="Y28" s="18"/>
      <c r="Z28" s="18"/>
    </row>
    <row r="29">
      <c r="A29" s="18"/>
      <c r="B29" s="18"/>
      <c r="C29" s="18"/>
      <c r="D29" s="18"/>
      <c r="E29" s="18"/>
      <c r="F29" s="18"/>
      <c r="G29" s="18"/>
      <c r="H29" s="18"/>
      <c r="I29" s="18"/>
      <c r="J29" s="18"/>
      <c r="K29" s="18"/>
      <c r="L29" s="18"/>
      <c r="M29" s="18"/>
      <c r="N29" s="18"/>
      <c r="O29" s="18"/>
      <c r="P29" s="18"/>
      <c r="Q29" s="18"/>
      <c r="R29" s="18"/>
      <c r="S29" s="18"/>
      <c r="T29" s="18"/>
      <c r="U29" s="18"/>
      <c r="V29" s="18"/>
      <c r="W29" s="18"/>
      <c r="X29" s="18"/>
      <c r="Y29" s="18"/>
      <c r="Z29" s="18"/>
    </row>
    <row r="30">
      <c r="A30" s="18"/>
      <c r="B30" s="18"/>
      <c r="C30" s="185"/>
      <c r="D30" s="185"/>
      <c r="E30" s="18"/>
      <c r="F30" s="18"/>
      <c r="G30" s="18"/>
      <c r="H30" s="18"/>
      <c r="I30" s="18"/>
      <c r="J30" s="18"/>
      <c r="K30" s="18"/>
      <c r="L30" s="18"/>
      <c r="M30" s="18"/>
      <c r="N30" s="18"/>
      <c r="O30" s="18"/>
      <c r="P30" s="18"/>
      <c r="Q30" s="18"/>
      <c r="R30" s="18"/>
      <c r="S30" s="18"/>
      <c r="T30" s="18"/>
      <c r="U30" s="18"/>
      <c r="V30" s="18"/>
      <c r="W30" s="18"/>
      <c r="X30" s="18"/>
      <c r="Y30" s="18"/>
      <c r="Z30" s="18"/>
    </row>
    <row r="31">
      <c r="B31" s="186"/>
    </row>
    <row r="32">
      <c r="B32" s="187"/>
    </row>
  </sheetData>
  <mergeCells count="7">
    <mergeCell ref="J5:L5"/>
    <mergeCell ref="N5:Q5"/>
    <mergeCell ref="S5:W5"/>
    <mergeCell ref="G5:H5"/>
    <mergeCell ref="B5:D6"/>
    <mergeCell ref="B18:D18"/>
    <mergeCell ref="E5:F5"/>
  </mergeCells>
  <printOptions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4.71"/>
    <col customWidth="1" min="2" max="2" width="24.71"/>
  </cols>
  <sheetData>
    <row r="1">
      <c r="A1" s="1"/>
      <c r="B1" s="1"/>
    </row>
    <row r="2">
      <c r="A2" s="6" t="s">
        <v>1</v>
      </c>
      <c r="B2" s="15">
        <v>43141.0</v>
      </c>
    </row>
    <row r="3">
      <c r="A3" s="6" t="s">
        <v>7</v>
      </c>
      <c r="B3" s="17" t="s">
        <v>8</v>
      </c>
    </row>
    <row r="4">
      <c r="A4" s="6" t="s">
        <v>9</v>
      </c>
      <c r="B4" s="19" t="s">
        <v>10</v>
      </c>
    </row>
    <row r="5">
      <c r="A5" s="6" t="s">
        <v>11</v>
      </c>
      <c r="B5" s="23" t="s">
        <v>12</v>
      </c>
    </row>
    <row r="6">
      <c r="A6" s="6" t="s">
        <v>14</v>
      </c>
      <c r="B6" s="17">
        <v>23.0</v>
      </c>
    </row>
    <row r="7">
      <c r="A7" s="6" t="s">
        <v>15</v>
      </c>
      <c r="B7" s="17">
        <v>25.0</v>
      </c>
    </row>
    <row r="8">
      <c r="A8" s="6" t="s">
        <v>16</v>
      </c>
      <c r="B8" s="17">
        <v>20.0</v>
      </c>
    </row>
    <row r="9">
      <c r="A9" s="6" t="s">
        <v>17</v>
      </c>
      <c r="B9" s="17">
        <v>25.0</v>
      </c>
    </row>
    <row r="10">
      <c r="A10" s="6" t="s">
        <v>18</v>
      </c>
      <c r="B10" s="17">
        <v>11.0</v>
      </c>
    </row>
    <row r="11">
      <c r="A11" s="6" t="s">
        <v>19</v>
      </c>
      <c r="B11" s="17">
        <v>25.0</v>
      </c>
    </row>
    <row r="12">
      <c r="A12" s="6" t="s">
        <v>20</v>
      </c>
      <c r="B12" s="24"/>
    </row>
    <row r="13">
      <c r="A13" s="6" t="s">
        <v>21</v>
      </c>
      <c r="B13" s="24"/>
    </row>
    <row r="14">
      <c r="A14" s="6" t="s">
        <v>22</v>
      </c>
      <c r="B14" s="24"/>
    </row>
    <row r="15">
      <c r="A15" s="6" t="s">
        <v>23</v>
      </c>
      <c r="B15" s="24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8.57"/>
    <col customWidth="1" min="2" max="2" width="3.43"/>
    <col customWidth="1" min="3" max="3" width="4.0"/>
    <col customWidth="1" min="4" max="4" width="4.29"/>
    <col customWidth="1" min="5" max="5" width="4.14"/>
    <col customWidth="1" min="6" max="6" width="3.86"/>
    <col customWidth="1" min="7" max="10" width="4.29"/>
    <col customWidth="1" min="11" max="11" width="4.0"/>
    <col customWidth="1" min="12" max="12" width="4.29"/>
    <col customWidth="1" min="13" max="14" width="4.0"/>
    <col customWidth="1" min="15" max="15" width="4.29"/>
    <col customWidth="1" min="16" max="16" width="3.86"/>
    <col customWidth="1" min="17" max="18" width="4.0"/>
    <col customWidth="1" min="19" max="19" width="4.14"/>
    <col customWidth="1" min="20" max="20" width="3.86"/>
    <col customWidth="1" min="21" max="21" width="3.71"/>
    <col customWidth="1" min="22" max="22" width="3.57"/>
    <col customWidth="1" min="23" max="23" width="3.71"/>
    <col customWidth="1" min="24" max="24" width="4.0"/>
    <col customWidth="1" min="25" max="25" width="4.14"/>
    <col customWidth="1" min="26" max="26" width="3.71"/>
    <col customWidth="1" min="27" max="27" width="3.86"/>
    <col customWidth="1" min="28" max="28" width="4.43"/>
    <col customWidth="1" min="29" max="29" width="5.43"/>
    <col customWidth="1" min="30" max="30" width="4.86"/>
    <col customWidth="1" min="31" max="31" width="5.0"/>
    <col customWidth="1" min="32" max="32" width="5.86"/>
    <col customWidth="1" min="33" max="33" width="3.86"/>
    <col customWidth="1" min="34" max="34" width="4.86"/>
    <col customWidth="1" min="35" max="48" width="5.14"/>
  </cols>
  <sheetData>
    <row r="1" ht="12.75" customHeight="1">
      <c r="A1" s="2" t="s">
        <v>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"/>
      <c r="P1" s="3"/>
      <c r="Q1" s="3"/>
      <c r="R1" s="3"/>
      <c r="S1" s="3"/>
      <c r="T1" s="3"/>
      <c r="U1" s="3"/>
      <c r="V1" s="3"/>
      <c r="W1" s="3"/>
      <c r="X1" s="3"/>
      <c r="Y1" s="3"/>
      <c r="Z1" s="3"/>
      <c r="AA1" s="3"/>
      <c r="AB1" s="3"/>
      <c r="AC1" s="3"/>
      <c r="AD1" s="3"/>
      <c r="AE1" s="3"/>
      <c r="AF1" s="3"/>
      <c r="AG1" s="5"/>
      <c r="AH1" s="5"/>
      <c r="AI1" s="5"/>
      <c r="AJ1" s="5"/>
      <c r="AK1" s="5"/>
      <c r="AL1" s="5"/>
      <c r="AM1" s="5"/>
      <c r="AN1" s="5"/>
      <c r="AO1" s="5"/>
      <c r="AP1" s="5"/>
      <c r="AQ1" s="5"/>
      <c r="AR1" s="5"/>
      <c r="AS1" s="5"/>
      <c r="AT1" s="5"/>
      <c r="AU1" s="5"/>
      <c r="AV1" s="5"/>
    </row>
    <row r="2" ht="12.75" customHeight="1">
      <c r="A2" s="7"/>
      <c r="B2" s="9">
        <v>2.0</v>
      </c>
      <c r="C2" s="11" t="s">
        <v>2</v>
      </c>
      <c r="D2" s="11" t="s">
        <v>3</v>
      </c>
      <c r="E2" s="11" t="s">
        <v>3</v>
      </c>
      <c r="F2" s="11" t="s">
        <v>4</v>
      </c>
      <c r="G2" s="11" t="s">
        <v>5</v>
      </c>
      <c r="H2" s="11" t="s">
        <v>6</v>
      </c>
      <c r="I2" s="11" t="s">
        <v>3</v>
      </c>
      <c r="J2" s="11"/>
      <c r="L2" s="11"/>
      <c r="M2" s="11"/>
      <c r="N2" s="11"/>
      <c r="O2" s="11"/>
      <c r="P2" s="11"/>
      <c r="Q2" s="13"/>
      <c r="R2" s="13"/>
      <c r="S2" s="13"/>
      <c r="T2" s="13"/>
      <c r="U2" s="13"/>
      <c r="V2" s="13"/>
      <c r="W2" s="13"/>
      <c r="X2" s="13"/>
      <c r="Y2" s="13"/>
      <c r="Z2" s="13"/>
      <c r="AA2" s="20"/>
      <c r="AB2" s="20"/>
      <c r="AC2" s="20"/>
      <c r="AD2" s="20"/>
      <c r="AE2" s="20"/>
      <c r="AF2" s="20"/>
      <c r="AG2" s="22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</row>
    <row r="3" ht="12.75" customHeight="1">
      <c r="A3" s="7"/>
      <c r="B3" s="9">
        <v>6.0</v>
      </c>
      <c r="C3" s="11" t="s">
        <v>3</v>
      </c>
      <c r="D3" s="11" t="s">
        <v>6</v>
      </c>
      <c r="E3" s="11" t="s">
        <v>5</v>
      </c>
      <c r="F3" s="11" t="s">
        <v>6</v>
      </c>
      <c r="G3" s="11" t="s">
        <v>6</v>
      </c>
      <c r="H3" s="11" t="s">
        <v>6</v>
      </c>
      <c r="I3" s="11" t="s">
        <v>6</v>
      </c>
      <c r="J3" s="11" t="s">
        <v>13</v>
      </c>
      <c r="K3" s="11" t="s">
        <v>6</v>
      </c>
      <c r="L3" s="11" t="s">
        <v>3</v>
      </c>
      <c r="M3" s="11" t="s">
        <v>6</v>
      </c>
      <c r="N3" s="11" t="s">
        <v>6</v>
      </c>
      <c r="O3" s="11" t="s">
        <v>6</v>
      </c>
      <c r="P3" s="11" t="s">
        <v>13</v>
      </c>
      <c r="Q3" s="11" t="s">
        <v>6</v>
      </c>
      <c r="R3" s="11"/>
      <c r="S3" s="11"/>
      <c r="T3" s="11"/>
      <c r="U3" s="11"/>
      <c r="V3" s="11"/>
      <c r="W3" s="13"/>
      <c r="X3" s="13"/>
      <c r="Y3" s="13"/>
      <c r="Z3" s="13"/>
      <c r="AA3" s="20"/>
      <c r="AB3" s="20"/>
      <c r="AC3" s="20"/>
      <c r="AD3" s="20"/>
      <c r="AE3" s="20"/>
      <c r="AF3" s="20"/>
      <c r="AG3" s="22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</row>
    <row r="4" ht="12.75" customHeight="1">
      <c r="A4" s="7"/>
      <c r="B4" s="9">
        <v>16.0</v>
      </c>
      <c r="C4" s="11" t="s">
        <v>6</v>
      </c>
      <c r="D4" s="11" t="s">
        <v>4</v>
      </c>
      <c r="E4" s="11" t="s">
        <v>6</v>
      </c>
      <c r="F4" s="11" t="s">
        <v>24</v>
      </c>
      <c r="G4" s="11" t="s">
        <v>13</v>
      </c>
      <c r="H4" s="11" t="s">
        <v>6</v>
      </c>
      <c r="I4" s="11" t="s">
        <v>13</v>
      </c>
      <c r="J4" s="11" t="s">
        <v>3</v>
      </c>
      <c r="K4" s="11"/>
      <c r="L4" s="11"/>
      <c r="M4" s="11"/>
      <c r="N4" s="11"/>
      <c r="O4" s="11"/>
      <c r="P4" s="11"/>
      <c r="Q4" s="11"/>
      <c r="R4" s="11"/>
      <c r="S4" s="11"/>
      <c r="T4" s="11"/>
      <c r="U4" s="11"/>
      <c r="V4" s="11"/>
      <c r="W4" s="11"/>
      <c r="X4" s="11"/>
      <c r="Y4" s="11"/>
      <c r="Z4" s="11"/>
      <c r="AA4" s="26"/>
      <c r="AB4" s="26"/>
      <c r="AC4" s="26"/>
      <c r="AD4" s="26"/>
      <c r="AE4" s="26"/>
      <c r="AF4" s="26"/>
      <c r="AG4" s="27"/>
      <c r="AH4" s="28"/>
      <c r="AI4" s="28"/>
      <c r="AJ4" s="28"/>
      <c r="AK4" s="28"/>
      <c r="AL4" s="28"/>
      <c r="AM4" s="28"/>
      <c r="AN4" s="28"/>
      <c r="AO4" s="28"/>
      <c r="AP4" s="28"/>
      <c r="AQ4" s="28"/>
      <c r="AR4" s="28"/>
      <c r="AS4" s="28"/>
      <c r="AT4" s="28"/>
      <c r="AU4" s="28"/>
      <c r="AV4" s="28"/>
    </row>
    <row r="5" ht="12.75" customHeight="1">
      <c r="A5" s="7"/>
      <c r="B5" s="9">
        <v>10.0</v>
      </c>
      <c r="C5" s="11"/>
      <c r="D5" s="11"/>
      <c r="E5" s="11"/>
      <c r="F5" s="11"/>
      <c r="G5" s="11"/>
      <c r="H5" s="11"/>
      <c r="I5" s="11"/>
      <c r="J5" s="11"/>
      <c r="K5" s="11"/>
      <c r="L5" s="11"/>
      <c r="M5" s="11"/>
      <c r="N5" s="11"/>
      <c r="O5" s="11"/>
      <c r="P5" s="11"/>
      <c r="Q5" s="11"/>
      <c r="R5" s="11"/>
      <c r="S5" s="13"/>
      <c r="T5" s="13"/>
      <c r="U5" s="13"/>
      <c r="V5" s="13"/>
      <c r="W5" s="13"/>
      <c r="X5" s="13"/>
      <c r="Y5" s="13"/>
      <c r="Z5" s="13"/>
      <c r="AA5" s="20"/>
      <c r="AB5" s="20"/>
      <c r="AC5" s="20"/>
      <c r="AD5" s="20"/>
      <c r="AE5" s="20"/>
      <c r="AF5" s="20"/>
      <c r="AG5" s="22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</row>
    <row r="6" ht="12.75" customHeight="1">
      <c r="A6" s="7"/>
      <c r="B6" s="9">
        <v>15.0</v>
      </c>
      <c r="C6" s="11" t="s">
        <v>25</v>
      </c>
      <c r="D6" s="11" t="s">
        <v>6</v>
      </c>
      <c r="E6" s="11" t="s">
        <v>26</v>
      </c>
      <c r="F6" s="11" t="s">
        <v>3</v>
      </c>
      <c r="G6" s="11" t="s">
        <v>27</v>
      </c>
      <c r="H6" s="11" t="s">
        <v>13</v>
      </c>
      <c r="I6" s="11" t="s">
        <v>13</v>
      </c>
      <c r="J6" s="11" t="s">
        <v>13</v>
      </c>
      <c r="K6" s="11" t="s">
        <v>28</v>
      </c>
      <c r="L6" s="11" t="s">
        <v>28</v>
      </c>
      <c r="M6" s="11" t="s">
        <v>3</v>
      </c>
      <c r="N6" s="11" t="s">
        <v>3</v>
      </c>
      <c r="O6" s="11" t="s">
        <v>6</v>
      </c>
      <c r="P6" s="11" t="s">
        <v>28</v>
      </c>
      <c r="Q6" s="11" t="s">
        <v>29</v>
      </c>
      <c r="R6" s="11" t="s">
        <v>27</v>
      </c>
      <c r="S6" s="11" t="s">
        <v>27</v>
      </c>
      <c r="T6" s="11" t="s">
        <v>6</v>
      </c>
      <c r="U6" s="11" t="s">
        <v>13</v>
      </c>
      <c r="V6" s="11" t="s">
        <v>28</v>
      </c>
      <c r="W6" s="11" t="s">
        <v>25</v>
      </c>
      <c r="X6" s="11" t="s">
        <v>13</v>
      </c>
      <c r="Y6" s="11" t="s">
        <v>3</v>
      </c>
      <c r="Z6" s="11"/>
      <c r="AA6" s="26"/>
      <c r="AB6" s="26"/>
      <c r="AC6" s="20"/>
      <c r="AD6" s="20"/>
      <c r="AE6" s="20"/>
      <c r="AF6" s="20"/>
      <c r="AG6" s="22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</row>
    <row r="7" ht="12.75" customHeight="1">
      <c r="A7" s="7"/>
      <c r="B7" s="9">
        <v>12.0</v>
      </c>
      <c r="C7" s="11"/>
      <c r="D7" s="11"/>
      <c r="E7" s="11"/>
      <c r="F7" s="11"/>
      <c r="G7" s="11"/>
      <c r="H7" s="11"/>
      <c r="I7" s="11"/>
      <c r="J7" s="11"/>
      <c r="K7" s="11"/>
      <c r="L7" s="11"/>
      <c r="M7" s="11"/>
      <c r="N7" s="11"/>
      <c r="O7" s="11"/>
      <c r="P7" s="11"/>
      <c r="Q7" s="11"/>
      <c r="R7" s="11"/>
      <c r="S7" s="11"/>
      <c r="T7" s="11"/>
      <c r="U7" s="11"/>
      <c r="V7" s="11"/>
      <c r="W7" s="11"/>
      <c r="X7" s="11"/>
      <c r="Y7" s="11"/>
      <c r="Z7" s="11"/>
      <c r="AA7" s="26"/>
      <c r="AB7" s="26"/>
      <c r="AC7" s="20"/>
      <c r="AD7" s="20"/>
      <c r="AE7" s="20"/>
      <c r="AF7" s="20"/>
      <c r="AG7" s="22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</row>
    <row r="8" ht="12.75" customHeight="1">
      <c r="A8" s="7"/>
      <c r="B8" s="9">
        <v>8.0</v>
      </c>
      <c r="C8" s="11" t="s">
        <v>25</v>
      </c>
      <c r="D8" s="11" t="s">
        <v>27</v>
      </c>
      <c r="E8" s="11" t="s">
        <v>29</v>
      </c>
      <c r="F8" s="11" t="s">
        <v>27</v>
      </c>
      <c r="G8" s="11" t="s">
        <v>29</v>
      </c>
      <c r="H8" s="11" t="s">
        <v>25</v>
      </c>
      <c r="I8" s="11" t="s">
        <v>25</v>
      </c>
      <c r="J8" s="11" t="s">
        <v>29</v>
      </c>
      <c r="K8" s="11" t="s">
        <v>27</v>
      </c>
      <c r="L8" s="11"/>
      <c r="M8" s="11"/>
      <c r="N8" s="11"/>
      <c r="O8" s="11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20"/>
      <c r="AB8" s="20"/>
      <c r="AC8" s="20"/>
      <c r="AD8" s="20"/>
      <c r="AE8" s="20"/>
      <c r="AF8" s="20"/>
      <c r="AG8" s="22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</row>
    <row r="9" ht="12.75" customHeight="1">
      <c r="A9" s="7"/>
      <c r="B9" s="9">
        <v>9.0</v>
      </c>
      <c r="C9" s="30" t="s">
        <v>13</v>
      </c>
      <c r="D9" s="30" t="s">
        <v>13</v>
      </c>
      <c r="E9" s="30" t="s">
        <v>3</v>
      </c>
      <c r="F9" s="30" t="s">
        <v>4</v>
      </c>
      <c r="G9" s="30" t="s">
        <v>27</v>
      </c>
      <c r="H9" s="30" t="s">
        <v>5</v>
      </c>
      <c r="I9" s="30" t="s">
        <v>29</v>
      </c>
      <c r="J9" s="30" t="s">
        <v>27</v>
      </c>
      <c r="K9" s="30" t="s">
        <v>6</v>
      </c>
      <c r="L9" s="30" t="s">
        <v>6</v>
      </c>
      <c r="M9" s="30" t="s">
        <v>5</v>
      </c>
      <c r="N9" s="30" t="s">
        <v>13</v>
      </c>
      <c r="O9" s="30" t="s">
        <v>5</v>
      </c>
      <c r="P9" s="11" t="s">
        <v>6</v>
      </c>
      <c r="Q9" s="11" t="s">
        <v>6</v>
      </c>
      <c r="R9" s="11" t="s">
        <v>3</v>
      </c>
      <c r="S9" s="11" t="s">
        <v>3</v>
      </c>
      <c r="T9" s="11" t="s">
        <v>4</v>
      </c>
      <c r="U9" s="11" t="s">
        <v>6</v>
      </c>
      <c r="V9" s="13"/>
      <c r="W9" s="13"/>
      <c r="X9" s="13"/>
      <c r="Y9" s="13"/>
      <c r="Z9" s="13"/>
      <c r="AA9" s="20"/>
      <c r="AB9" s="20"/>
      <c r="AC9" s="20"/>
      <c r="AD9" s="20"/>
      <c r="AE9" s="20"/>
      <c r="AF9" s="20"/>
      <c r="AG9" s="22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</row>
    <row r="10" ht="12.75" customHeight="1">
      <c r="A10" s="7"/>
      <c r="B10" s="9">
        <v>5.0</v>
      </c>
      <c r="C10" s="19"/>
      <c r="D10" s="19"/>
      <c r="E10" s="19"/>
      <c r="F10" s="19"/>
      <c r="G10" s="19"/>
      <c r="H10" s="19"/>
      <c r="I10" s="19"/>
      <c r="J10" s="19"/>
      <c r="K10" s="19"/>
      <c r="L10" s="19"/>
      <c r="M10" s="19"/>
      <c r="N10" s="19"/>
      <c r="O10" s="19"/>
      <c r="P10" s="11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20"/>
      <c r="AB10" s="20"/>
      <c r="AC10" s="20"/>
      <c r="AD10" s="20"/>
      <c r="AE10" s="20"/>
      <c r="AF10" s="20"/>
      <c r="AG10" s="22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</row>
    <row r="11" ht="12.75" customHeight="1">
      <c r="A11" s="7"/>
      <c r="B11" s="31">
        <v>3.0</v>
      </c>
      <c r="C11" s="11"/>
      <c r="D11" s="11"/>
      <c r="E11" s="11"/>
      <c r="F11" s="11"/>
      <c r="G11" s="11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20"/>
      <c r="AB11" s="20"/>
      <c r="AC11" s="20"/>
      <c r="AD11" s="20"/>
      <c r="AE11" s="20"/>
      <c r="AF11" s="20"/>
      <c r="AG11" s="22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</row>
    <row r="12" ht="12.75" customHeight="1">
      <c r="A12" s="7"/>
      <c r="B12" s="31">
        <v>18.0</v>
      </c>
      <c r="C12" s="11" t="s">
        <v>6</v>
      </c>
      <c r="D12" s="11" t="s">
        <v>3</v>
      </c>
      <c r="E12" s="11" t="s">
        <v>4</v>
      </c>
      <c r="F12" s="11" t="s">
        <v>2</v>
      </c>
      <c r="G12" s="11" t="s">
        <v>3</v>
      </c>
      <c r="H12" s="11" t="s">
        <v>3</v>
      </c>
      <c r="I12" s="11" t="s">
        <v>3</v>
      </c>
      <c r="J12" s="11" t="s">
        <v>3</v>
      </c>
      <c r="K12" s="13"/>
      <c r="L12" s="13"/>
      <c r="M12" s="13"/>
      <c r="N12" s="13"/>
      <c r="O12" s="13"/>
      <c r="P12" s="13"/>
      <c r="Q12" s="13"/>
      <c r="R12" s="13"/>
      <c r="S12" s="13"/>
      <c r="T12" s="13"/>
      <c r="U12" s="13"/>
      <c r="V12" s="13"/>
      <c r="W12" s="13"/>
      <c r="X12" s="13"/>
      <c r="Y12" s="13"/>
      <c r="Z12" s="13"/>
      <c r="AA12" s="20"/>
      <c r="AB12" s="20"/>
      <c r="AC12" s="20"/>
      <c r="AD12" s="20"/>
      <c r="AE12" s="20"/>
      <c r="AF12" s="20"/>
      <c r="AG12" s="22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</row>
    <row r="13" ht="12.75" customHeight="1">
      <c r="A13" s="7"/>
      <c r="B13" s="31"/>
      <c r="C13" s="11"/>
      <c r="D13" s="11"/>
      <c r="E13" s="11"/>
      <c r="F13" s="11"/>
      <c r="G13" s="11"/>
      <c r="H13" s="13"/>
      <c r="I13" s="13"/>
      <c r="J13" s="13"/>
      <c r="K13" s="13"/>
      <c r="L13" s="13"/>
      <c r="M13" s="13"/>
      <c r="N13" s="13"/>
      <c r="O13" s="13"/>
      <c r="P13" s="13"/>
      <c r="Q13" s="13"/>
      <c r="R13" s="13"/>
      <c r="S13" s="13"/>
      <c r="T13" s="13"/>
      <c r="U13" s="13"/>
      <c r="V13" s="13"/>
      <c r="W13" s="13"/>
      <c r="X13" s="13"/>
      <c r="Y13" s="13"/>
      <c r="Z13" s="13"/>
      <c r="AA13" s="20"/>
      <c r="AB13" s="20"/>
      <c r="AC13" s="20"/>
      <c r="AD13" s="20"/>
      <c r="AE13" s="20"/>
      <c r="AF13" s="20"/>
      <c r="AG13" s="22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</row>
    <row r="14" ht="12.75" customHeight="1">
      <c r="A14" s="7"/>
      <c r="B14" s="32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20"/>
      <c r="AB14" s="20"/>
      <c r="AC14" s="20"/>
      <c r="AD14" s="20"/>
      <c r="AE14" s="20"/>
      <c r="AF14" s="20"/>
      <c r="AG14" s="22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</row>
    <row r="15" ht="12.75" customHeight="1">
      <c r="A15" s="5"/>
      <c r="B15" s="34"/>
      <c r="C15" s="34"/>
      <c r="D15" s="34"/>
      <c r="E15" s="34"/>
      <c r="F15" s="34"/>
      <c r="G15" s="34"/>
      <c r="H15" s="34"/>
      <c r="I15" s="34"/>
      <c r="J15" s="34"/>
      <c r="K15" s="34"/>
      <c r="L15" s="34"/>
      <c r="M15" s="34"/>
      <c r="N15" s="34"/>
      <c r="O15" s="34"/>
      <c r="P15" s="34"/>
      <c r="Q15" s="34"/>
      <c r="R15" s="34"/>
      <c r="S15" s="34"/>
      <c r="T15" s="34"/>
      <c r="U15" s="34"/>
      <c r="V15" s="34"/>
      <c r="W15" s="34"/>
      <c r="X15" s="34"/>
      <c r="Y15" s="34"/>
      <c r="Z15" s="34"/>
      <c r="AA15" s="34"/>
      <c r="AB15" s="34"/>
      <c r="AC15" s="34"/>
      <c r="AD15" s="34"/>
      <c r="AE15" s="34"/>
      <c r="AF15" s="34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</row>
    <row r="16" ht="12.75" customHeight="1">
      <c r="A16" s="2" t="s">
        <v>30</v>
      </c>
      <c r="B16" s="3"/>
      <c r="C16" s="3"/>
      <c r="D16" s="3"/>
      <c r="E16" s="3"/>
      <c r="F16" s="3"/>
      <c r="G16" s="3"/>
      <c r="H16" s="3"/>
      <c r="I16" s="3"/>
      <c r="J16" s="3"/>
      <c r="K16" s="3"/>
      <c r="L16" s="3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/>
      <c r="Y16" s="3"/>
      <c r="Z16" s="3"/>
      <c r="AA16" s="3"/>
      <c r="AB16" s="3"/>
      <c r="AC16" s="3"/>
      <c r="AD16" s="3"/>
      <c r="AE16" s="3"/>
      <c r="AF16" s="3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</row>
    <row r="17" ht="12.75" customHeight="1">
      <c r="A17" s="7"/>
      <c r="B17" s="9">
        <v>2.0</v>
      </c>
      <c r="C17" s="11" t="s">
        <v>3</v>
      </c>
      <c r="D17" s="11" t="s">
        <v>31</v>
      </c>
      <c r="E17" s="11" t="s">
        <v>3</v>
      </c>
      <c r="F17" s="11" t="s">
        <v>3</v>
      </c>
      <c r="G17" s="11" t="s">
        <v>3</v>
      </c>
      <c r="H17" s="11" t="s">
        <v>32</v>
      </c>
      <c r="I17" s="11" t="s">
        <v>2</v>
      </c>
      <c r="J17" s="11" t="s">
        <v>5</v>
      </c>
      <c r="K17" s="11" t="s">
        <v>6</v>
      </c>
      <c r="L17" s="11" t="s">
        <v>3</v>
      </c>
      <c r="M17" s="11" t="s">
        <v>3</v>
      </c>
      <c r="N17" s="11"/>
      <c r="O17" s="11"/>
      <c r="P17" s="11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20"/>
      <c r="AB17" s="20"/>
      <c r="AC17" s="20"/>
      <c r="AD17" s="20"/>
      <c r="AE17" s="20"/>
      <c r="AF17" s="20"/>
      <c r="AG17" s="22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</row>
    <row r="18" ht="12.75" customHeight="1">
      <c r="A18" s="7"/>
      <c r="B18" s="9">
        <v>6.0</v>
      </c>
      <c r="C18" s="11" t="s">
        <v>3</v>
      </c>
      <c r="D18" s="11" t="s">
        <v>6</v>
      </c>
      <c r="E18" s="11" t="s">
        <v>2</v>
      </c>
      <c r="F18" s="11" t="s">
        <v>13</v>
      </c>
      <c r="G18" s="11" t="s">
        <v>2</v>
      </c>
      <c r="H18" s="11" t="s">
        <v>6</v>
      </c>
      <c r="I18" s="11" t="s">
        <v>13</v>
      </c>
      <c r="J18" s="11" t="s">
        <v>13</v>
      </c>
      <c r="K18" s="11" t="s">
        <v>3</v>
      </c>
      <c r="L18" s="11" t="s">
        <v>3</v>
      </c>
      <c r="M18" s="11" t="s">
        <v>3</v>
      </c>
      <c r="N18" s="11" t="s">
        <v>5</v>
      </c>
      <c r="O18" s="11" t="s">
        <v>6</v>
      </c>
      <c r="P18" s="11"/>
      <c r="Q18" s="11"/>
      <c r="R18" s="11"/>
      <c r="S18" s="11"/>
      <c r="T18" s="11"/>
      <c r="U18" s="11"/>
      <c r="V18" s="11"/>
      <c r="W18" s="11"/>
      <c r="X18" s="13"/>
      <c r="Y18" s="13"/>
      <c r="Z18" s="13"/>
      <c r="AA18" s="20"/>
      <c r="AB18" s="20"/>
      <c r="AC18" s="20"/>
      <c r="AD18" s="20"/>
      <c r="AE18" s="20"/>
      <c r="AF18" s="20"/>
      <c r="AG18" s="22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</row>
    <row r="19" ht="12.75" customHeight="1">
      <c r="A19" s="7"/>
      <c r="B19" s="9">
        <v>16.0</v>
      </c>
      <c r="C19" s="11" t="s">
        <v>13</v>
      </c>
      <c r="D19" s="11" t="s">
        <v>3</v>
      </c>
      <c r="E19" s="11" t="s">
        <v>3</v>
      </c>
      <c r="F19" s="11" t="s">
        <v>6</v>
      </c>
      <c r="G19" s="11" t="s">
        <v>2</v>
      </c>
      <c r="H19" s="11" t="s">
        <v>6</v>
      </c>
      <c r="I19" s="11" t="s">
        <v>13</v>
      </c>
      <c r="J19" s="11" t="s">
        <v>13</v>
      </c>
      <c r="K19" s="11" t="s">
        <v>3</v>
      </c>
      <c r="L19" s="11" t="s">
        <v>3</v>
      </c>
      <c r="M19" s="11"/>
      <c r="N19" s="11"/>
      <c r="O19" s="11"/>
      <c r="P19" s="13"/>
      <c r="Q19" s="13"/>
      <c r="R19" s="13"/>
      <c r="S19" s="13"/>
      <c r="T19" s="13"/>
      <c r="U19" s="13"/>
      <c r="V19" s="13"/>
      <c r="W19" s="13"/>
      <c r="X19" s="13"/>
      <c r="Y19" s="13"/>
      <c r="Z19" s="13"/>
      <c r="AA19" s="20"/>
      <c r="AB19" s="20"/>
      <c r="AC19" s="20"/>
      <c r="AD19" s="20"/>
      <c r="AE19" s="20"/>
      <c r="AF19" s="20"/>
      <c r="AG19" s="22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</row>
    <row r="20" ht="12.75" customHeight="1">
      <c r="A20" s="7"/>
      <c r="B20" s="9">
        <v>10.0</v>
      </c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3"/>
      <c r="W20" s="13"/>
      <c r="X20" s="13"/>
      <c r="Y20" s="13"/>
      <c r="Z20" s="13"/>
      <c r="AA20" s="20"/>
      <c r="AB20" s="20"/>
      <c r="AC20" s="20"/>
      <c r="AD20" s="20"/>
      <c r="AE20" s="20"/>
      <c r="AF20" s="20"/>
      <c r="AG20" s="22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</row>
    <row r="21" ht="12.75" customHeight="1">
      <c r="A21" s="7"/>
      <c r="B21" s="9">
        <v>15.0</v>
      </c>
      <c r="C21" s="11" t="s">
        <v>4</v>
      </c>
      <c r="D21" s="11" t="s">
        <v>28</v>
      </c>
      <c r="E21" s="11" t="s">
        <v>27</v>
      </c>
      <c r="F21" s="11" t="s">
        <v>6</v>
      </c>
      <c r="G21" s="11" t="s">
        <v>6</v>
      </c>
      <c r="H21" s="11" t="s">
        <v>3</v>
      </c>
      <c r="I21" s="11" t="s">
        <v>3</v>
      </c>
      <c r="J21" s="11" t="s">
        <v>3</v>
      </c>
      <c r="K21" s="11" t="s">
        <v>6</v>
      </c>
      <c r="L21" s="11" t="s">
        <v>27</v>
      </c>
      <c r="M21" s="11" t="s">
        <v>25</v>
      </c>
      <c r="N21" s="11" t="s">
        <v>27</v>
      </c>
      <c r="O21" s="11" t="s">
        <v>6</v>
      </c>
      <c r="P21" s="11" t="s">
        <v>6</v>
      </c>
      <c r="Q21" s="11" t="s">
        <v>6</v>
      </c>
      <c r="R21" s="11" t="s">
        <v>6</v>
      </c>
      <c r="S21" s="11" t="s">
        <v>13</v>
      </c>
      <c r="T21" s="11" t="s">
        <v>13</v>
      </c>
      <c r="U21" s="11"/>
      <c r="V21" s="11"/>
      <c r="W21" s="11"/>
      <c r="X21" s="11"/>
      <c r="Y21" s="11"/>
      <c r="Z21" s="11"/>
      <c r="AA21" s="26"/>
      <c r="AB21" s="26"/>
      <c r="AC21" s="26"/>
      <c r="AD21" s="26"/>
      <c r="AE21" s="26"/>
      <c r="AF21" s="26"/>
      <c r="AG21" s="27"/>
      <c r="AH21" s="28"/>
      <c r="AI21" s="28"/>
      <c r="AJ21" s="28"/>
      <c r="AK21" s="28"/>
      <c r="AL21" s="28"/>
      <c r="AM21" s="28"/>
      <c r="AN21" s="28"/>
      <c r="AO21" s="28"/>
      <c r="AP21" s="28"/>
      <c r="AQ21" s="28"/>
      <c r="AR21" s="28"/>
      <c r="AS21" s="28"/>
      <c r="AT21" s="28"/>
      <c r="AU21" s="28"/>
      <c r="AV21" s="28"/>
    </row>
    <row r="22" ht="12.75" customHeight="1">
      <c r="A22" s="7"/>
      <c r="B22" s="9">
        <v>12.0</v>
      </c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26"/>
      <c r="AB22" s="26"/>
      <c r="AC22" s="26"/>
      <c r="AD22" s="26"/>
      <c r="AE22" s="26"/>
      <c r="AF22" s="26"/>
      <c r="AG22" s="22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</row>
    <row r="23" ht="12.75" customHeight="1">
      <c r="A23" s="7"/>
      <c r="B23" s="9">
        <v>8.0</v>
      </c>
      <c r="C23" s="11" t="s">
        <v>27</v>
      </c>
      <c r="D23" s="11" t="s">
        <v>27</v>
      </c>
      <c r="E23" s="11" t="s">
        <v>25</v>
      </c>
      <c r="F23" s="11" t="s">
        <v>25</v>
      </c>
      <c r="G23" s="11" t="s">
        <v>27</v>
      </c>
      <c r="H23" s="11" t="s">
        <v>25</v>
      </c>
      <c r="I23" s="11"/>
      <c r="J23" s="11"/>
      <c r="K23" s="11"/>
      <c r="L23" s="11"/>
      <c r="M23" s="13"/>
      <c r="N23" s="13"/>
      <c r="O23" s="13"/>
      <c r="P23" s="13"/>
      <c r="Q23" s="13"/>
      <c r="R23" s="13"/>
      <c r="S23" s="13"/>
      <c r="T23" s="13"/>
      <c r="U23" s="13"/>
      <c r="V23" s="13"/>
      <c r="W23" s="13"/>
      <c r="X23" s="13"/>
      <c r="Y23" s="13"/>
      <c r="Z23" s="13"/>
      <c r="AA23" s="20"/>
      <c r="AB23" s="20"/>
      <c r="AC23" s="20"/>
      <c r="AD23" s="20"/>
      <c r="AE23" s="20"/>
      <c r="AF23" s="20"/>
      <c r="AG23" s="22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</row>
    <row r="24" ht="12.75" customHeight="1">
      <c r="A24" s="7"/>
      <c r="B24" s="9">
        <v>9.0</v>
      </c>
      <c r="C24" s="11" t="s">
        <v>6</v>
      </c>
      <c r="D24" s="11" t="s">
        <v>13</v>
      </c>
      <c r="E24" s="11" t="s">
        <v>3</v>
      </c>
      <c r="F24" s="11" t="s">
        <v>6</v>
      </c>
      <c r="G24" s="11" t="s">
        <v>5</v>
      </c>
      <c r="H24" s="19" t="s">
        <v>6</v>
      </c>
      <c r="I24" s="11" t="s">
        <v>13</v>
      </c>
      <c r="J24" s="11" t="s">
        <v>13</v>
      </c>
      <c r="K24" s="11" t="s">
        <v>6</v>
      </c>
      <c r="L24" s="11" t="s">
        <v>13</v>
      </c>
      <c r="M24" s="11" t="s">
        <v>6</v>
      </c>
      <c r="N24" s="11" t="s">
        <v>29</v>
      </c>
      <c r="O24" s="11" t="s">
        <v>6</v>
      </c>
      <c r="P24" s="11" t="s">
        <v>6</v>
      </c>
      <c r="Q24" s="11" t="s">
        <v>5</v>
      </c>
      <c r="R24" s="11" t="s">
        <v>5</v>
      </c>
      <c r="S24" s="11" t="s">
        <v>6</v>
      </c>
      <c r="T24" s="11" t="s">
        <v>6</v>
      </c>
      <c r="U24" s="11" t="s">
        <v>3</v>
      </c>
      <c r="V24" s="11"/>
      <c r="W24" s="11"/>
      <c r="X24" s="11"/>
      <c r="Y24" s="11"/>
      <c r="Z24" s="13"/>
      <c r="AA24" s="20"/>
      <c r="AB24" s="20"/>
      <c r="AC24" s="20"/>
      <c r="AD24" s="20"/>
      <c r="AE24" s="20"/>
      <c r="AF24" s="20"/>
      <c r="AG24" s="22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</row>
    <row r="25" ht="12.75" customHeight="1">
      <c r="A25" s="7"/>
      <c r="B25" s="9">
        <v>5.0</v>
      </c>
      <c r="C25" s="11"/>
      <c r="D25" s="11"/>
      <c r="E25" s="11"/>
      <c r="F25" s="11"/>
      <c r="G25" s="11"/>
      <c r="H25" s="11"/>
      <c r="I25" s="11"/>
      <c r="J25" s="13"/>
      <c r="K25" s="13"/>
      <c r="L25" s="13"/>
      <c r="M25" s="13"/>
      <c r="N25" s="13"/>
      <c r="O25" s="13"/>
      <c r="P25" s="13"/>
      <c r="Q25" s="13"/>
      <c r="R25" s="13"/>
      <c r="S25" s="13"/>
      <c r="T25" s="13"/>
      <c r="U25" s="13"/>
      <c r="V25" s="13"/>
      <c r="W25" s="13"/>
      <c r="X25" s="13"/>
      <c r="Y25" s="13"/>
      <c r="Z25" s="13"/>
      <c r="AA25" s="20"/>
      <c r="AB25" s="20"/>
      <c r="AC25" s="20"/>
      <c r="AD25" s="20"/>
      <c r="AE25" s="20"/>
      <c r="AF25" s="20"/>
      <c r="AG25" s="22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</row>
    <row r="26" ht="12.75" customHeight="1">
      <c r="A26" s="7"/>
      <c r="B26" s="31">
        <v>3.0</v>
      </c>
      <c r="C26" s="11"/>
      <c r="D26" s="11"/>
      <c r="E26" s="11"/>
      <c r="F26" s="13"/>
      <c r="G26" s="13"/>
      <c r="H26" s="13"/>
      <c r="I26" s="13"/>
      <c r="J26" s="13"/>
      <c r="K26" s="13"/>
      <c r="L26" s="13"/>
      <c r="M26" s="13"/>
      <c r="N26" s="13"/>
      <c r="O26" s="13"/>
      <c r="P26" s="13"/>
      <c r="Q26" s="13"/>
      <c r="R26" s="13"/>
      <c r="S26" s="13"/>
      <c r="T26" s="13"/>
      <c r="U26" s="13"/>
      <c r="V26" s="13"/>
      <c r="W26" s="13"/>
      <c r="X26" s="13"/>
      <c r="Y26" s="13"/>
      <c r="Z26" s="13"/>
      <c r="AA26" s="20"/>
      <c r="AB26" s="20"/>
      <c r="AC26" s="20"/>
      <c r="AD26" s="20"/>
      <c r="AE26" s="20"/>
      <c r="AF26" s="20"/>
      <c r="AG26" s="22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</row>
    <row r="27" ht="12.75" customHeight="1">
      <c r="A27" s="7"/>
      <c r="B27" s="31">
        <v>18.0</v>
      </c>
      <c r="C27" s="11" t="s">
        <v>3</v>
      </c>
      <c r="D27" s="11" t="s">
        <v>2</v>
      </c>
      <c r="E27" s="11" t="s">
        <v>32</v>
      </c>
      <c r="F27" s="11" t="s">
        <v>26</v>
      </c>
      <c r="G27" s="11" t="s">
        <v>26</v>
      </c>
      <c r="H27" s="11" t="s">
        <v>3</v>
      </c>
      <c r="I27" s="11" t="s">
        <v>3</v>
      </c>
      <c r="J27" s="11" t="s">
        <v>6</v>
      </c>
      <c r="K27" s="11"/>
      <c r="L27" s="11"/>
      <c r="M27" s="11"/>
      <c r="N27" s="11"/>
      <c r="O27" s="11"/>
      <c r="P27" s="11"/>
      <c r="Q27" s="13"/>
      <c r="R27" s="13"/>
      <c r="S27" s="13"/>
      <c r="T27" s="13"/>
      <c r="U27" s="13"/>
      <c r="V27" s="13"/>
      <c r="W27" s="13"/>
      <c r="X27" s="13"/>
      <c r="Y27" s="13"/>
      <c r="Z27" s="13"/>
      <c r="AA27" s="20"/>
      <c r="AB27" s="20"/>
      <c r="AC27" s="20"/>
      <c r="AD27" s="20"/>
      <c r="AE27" s="20"/>
      <c r="AF27" s="20"/>
      <c r="AG27" s="22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</row>
    <row r="28" ht="12.75" customHeight="1">
      <c r="A28" s="7"/>
      <c r="B28" s="45"/>
      <c r="C28" s="13"/>
      <c r="D28" s="13"/>
      <c r="E28" s="13"/>
      <c r="F28" s="13"/>
      <c r="G28" s="13"/>
      <c r="H28" s="13"/>
      <c r="I28" s="13"/>
      <c r="J28" s="13"/>
      <c r="K28" s="13"/>
      <c r="L28" s="13"/>
      <c r="M28" s="13"/>
      <c r="N28" s="13"/>
      <c r="O28" s="13"/>
      <c r="P28" s="13"/>
      <c r="Q28" s="13"/>
      <c r="R28" s="13"/>
      <c r="S28" s="13"/>
      <c r="T28" s="13"/>
      <c r="U28" s="13"/>
      <c r="V28" s="13"/>
      <c r="W28" s="13"/>
      <c r="X28" s="13"/>
      <c r="Y28" s="13"/>
      <c r="Z28" s="13"/>
      <c r="AA28" s="20"/>
      <c r="AB28" s="20"/>
      <c r="AC28" s="20"/>
      <c r="AD28" s="20"/>
      <c r="AE28" s="20"/>
      <c r="AF28" s="20"/>
      <c r="AG28" s="22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</row>
    <row r="29" ht="12.75" customHeight="1">
      <c r="A29" s="5"/>
      <c r="B29" s="34"/>
      <c r="C29" s="34"/>
      <c r="D29" s="34"/>
      <c r="E29" s="34"/>
      <c r="F29" s="34"/>
      <c r="G29" s="34"/>
      <c r="H29" s="34"/>
      <c r="I29" s="34"/>
      <c r="J29" s="34"/>
      <c r="K29" s="34"/>
      <c r="L29" s="34"/>
      <c r="M29" s="34"/>
      <c r="N29" s="34"/>
      <c r="O29" s="34"/>
      <c r="P29" s="34"/>
      <c r="Q29" s="34"/>
      <c r="R29" s="34"/>
      <c r="S29" s="34"/>
      <c r="T29" s="34"/>
      <c r="U29" s="34"/>
      <c r="V29" s="34"/>
      <c r="W29" s="34"/>
      <c r="X29" s="34"/>
      <c r="Y29" s="34"/>
      <c r="Z29" s="34"/>
      <c r="AA29" s="34"/>
      <c r="AB29" s="34"/>
      <c r="AC29" s="34"/>
      <c r="AD29" s="34"/>
      <c r="AE29" s="34"/>
      <c r="AF29" s="34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</row>
    <row r="30" ht="12.75" customHeight="1">
      <c r="A30" s="2" t="s">
        <v>42</v>
      </c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/>
      <c r="Y30" s="3"/>
      <c r="Z30" s="3"/>
      <c r="AA30" s="3"/>
      <c r="AB30" s="3"/>
      <c r="AC30" s="3"/>
      <c r="AD30" s="3"/>
      <c r="AE30" s="3"/>
      <c r="AF30" s="3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</row>
    <row r="31" ht="12.75" customHeight="1">
      <c r="A31" s="7"/>
      <c r="B31" s="9">
        <v>2.0</v>
      </c>
      <c r="C31" s="11" t="s">
        <v>31</v>
      </c>
      <c r="D31" s="11" t="s">
        <v>13</v>
      </c>
      <c r="E31" s="11" t="s">
        <v>3</v>
      </c>
      <c r="F31" s="11"/>
      <c r="G31" s="11"/>
      <c r="H31" s="11"/>
      <c r="I31" s="11"/>
      <c r="J31" s="11"/>
      <c r="K31" s="11"/>
      <c r="L31" s="11"/>
      <c r="M31" s="11"/>
      <c r="N31" s="11"/>
      <c r="O31" s="13"/>
      <c r="P31" s="13"/>
      <c r="Q31" s="13"/>
      <c r="R31" s="13"/>
      <c r="S31" s="13"/>
      <c r="T31" s="13"/>
      <c r="U31" s="13"/>
      <c r="V31" s="13"/>
      <c r="W31" s="13"/>
      <c r="X31" s="13"/>
      <c r="Y31" s="13"/>
      <c r="Z31" s="13"/>
      <c r="AA31" s="20"/>
      <c r="AB31" s="20"/>
      <c r="AC31" s="20"/>
      <c r="AD31" s="20"/>
      <c r="AE31" s="20"/>
      <c r="AF31" s="20"/>
      <c r="AG31" s="22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</row>
    <row r="32" ht="12.75" customHeight="1">
      <c r="A32" s="7"/>
      <c r="B32" s="9">
        <v>6.0</v>
      </c>
      <c r="C32" s="11" t="s">
        <v>6</v>
      </c>
      <c r="D32" s="11" t="s">
        <v>26</v>
      </c>
      <c r="E32" s="11" t="s">
        <v>3</v>
      </c>
      <c r="F32" s="11" t="s">
        <v>6</v>
      </c>
      <c r="G32" s="11" t="s">
        <v>5</v>
      </c>
      <c r="H32" s="11" t="s">
        <v>6</v>
      </c>
      <c r="I32" s="11" t="s">
        <v>13</v>
      </c>
      <c r="J32" s="11" t="s">
        <v>3</v>
      </c>
      <c r="K32" s="11" t="s">
        <v>13</v>
      </c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3"/>
      <c r="Z32" s="13"/>
      <c r="AA32" s="20"/>
      <c r="AB32" s="20"/>
      <c r="AC32" s="20"/>
      <c r="AD32" s="20"/>
      <c r="AE32" s="20"/>
      <c r="AF32" s="20"/>
      <c r="AG32" s="22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</row>
    <row r="33" ht="12.75" customHeight="1">
      <c r="A33" s="7"/>
      <c r="B33" s="9">
        <v>16.0</v>
      </c>
      <c r="C33" s="11" t="s">
        <v>6</v>
      </c>
      <c r="D33" s="11" t="s">
        <v>6</v>
      </c>
      <c r="E33" s="11" t="s">
        <v>6</v>
      </c>
      <c r="F33" s="11" t="s">
        <v>26</v>
      </c>
      <c r="G33" s="11" t="s">
        <v>3</v>
      </c>
      <c r="H33" s="11" t="s">
        <v>3</v>
      </c>
      <c r="I33" s="11" t="s">
        <v>26</v>
      </c>
      <c r="J33" s="11" t="s">
        <v>26</v>
      </c>
      <c r="K33" s="11" t="s">
        <v>3</v>
      </c>
      <c r="L33" s="11" t="s">
        <v>13</v>
      </c>
      <c r="M33" s="11" t="s">
        <v>6</v>
      </c>
      <c r="N33" s="11" t="s">
        <v>6</v>
      </c>
      <c r="O33" s="11" t="s">
        <v>6</v>
      </c>
      <c r="P33" s="11" t="s">
        <v>13</v>
      </c>
      <c r="Q33" s="11" t="s">
        <v>6</v>
      </c>
      <c r="R33" s="11" t="s">
        <v>6</v>
      </c>
      <c r="S33" s="13"/>
      <c r="T33" s="13"/>
      <c r="U33" s="13"/>
      <c r="V33" s="13"/>
      <c r="W33" s="13"/>
      <c r="X33" s="13"/>
      <c r="Y33" s="13"/>
      <c r="Z33" s="13"/>
      <c r="AA33" s="20"/>
      <c r="AB33" s="20"/>
      <c r="AC33" s="20"/>
      <c r="AD33" s="20"/>
      <c r="AE33" s="20"/>
      <c r="AF33" s="20"/>
      <c r="AG33" s="22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</row>
    <row r="34" ht="12.75" customHeight="1">
      <c r="A34" s="7"/>
      <c r="B34" s="9">
        <v>10.0</v>
      </c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3"/>
      <c r="X34" s="13"/>
      <c r="Y34" s="13"/>
      <c r="Z34" s="13"/>
      <c r="AA34" s="20"/>
      <c r="AB34" s="20"/>
      <c r="AC34" s="20"/>
      <c r="AD34" s="20"/>
      <c r="AE34" s="20"/>
      <c r="AF34" s="20"/>
      <c r="AG34" s="22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</row>
    <row r="35" ht="12.75" customHeight="1">
      <c r="A35" s="7"/>
      <c r="B35" s="9">
        <v>15.0</v>
      </c>
      <c r="C35" s="11" t="s">
        <v>28</v>
      </c>
      <c r="D35" s="11" t="s">
        <v>2</v>
      </c>
      <c r="E35" s="11" t="s">
        <v>6</v>
      </c>
      <c r="F35" s="11" t="s">
        <v>6</v>
      </c>
      <c r="G35" s="11" t="s">
        <v>27</v>
      </c>
      <c r="H35" s="11" t="s">
        <v>4</v>
      </c>
      <c r="I35" s="11" t="s">
        <v>27</v>
      </c>
      <c r="J35" s="11" t="s">
        <v>27</v>
      </c>
      <c r="K35" s="11" t="s">
        <v>25</v>
      </c>
      <c r="L35" s="11" t="s">
        <v>6</v>
      </c>
      <c r="M35" s="11" t="s">
        <v>6</v>
      </c>
      <c r="N35" s="11" t="s">
        <v>13</v>
      </c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26"/>
      <c r="AB35" s="26"/>
      <c r="AC35" s="26"/>
      <c r="AD35" s="26"/>
      <c r="AE35" s="20"/>
      <c r="AF35" s="20"/>
      <c r="AG35" s="22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</row>
    <row r="36" ht="12.75" customHeight="1">
      <c r="A36" s="7"/>
      <c r="B36" s="9">
        <v>12.0</v>
      </c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26"/>
      <c r="AB36" s="20"/>
      <c r="AC36" s="20"/>
      <c r="AD36" s="20"/>
      <c r="AE36" s="20"/>
      <c r="AF36" s="20"/>
      <c r="AG36" s="22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</row>
    <row r="37" ht="12.75" customHeight="1">
      <c r="A37" s="7"/>
      <c r="B37" s="9">
        <v>8.0</v>
      </c>
      <c r="C37" s="11" t="s">
        <v>25</v>
      </c>
      <c r="D37" s="11" t="s">
        <v>27</v>
      </c>
      <c r="E37" s="11" t="s">
        <v>31</v>
      </c>
      <c r="F37" s="11" t="s">
        <v>52</v>
      </c>
      <c r="G37" s="11" t="s">
        <v>28</v>
      </c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3"/>
      <c r="V37" s="13"/>
      <c r="W37" s="13"/>
      <c r="X37" s="13"/>
      <c r="Y37" s="13"/>
      <c r="Z37" s="13"/>
      <c r="AA37" s="20"/>
      <c r="AB37" s="20"/>
      <c r="AC37" s="20"/>
      <c r="AD37" s="20"/>
      <c r="AE37" s="20"/>
      <c r="AF37" s="20"/>
      <c r="AG37" s="22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</row>
    <row r="38" ht="12.75" customHeight="1">
      <c r="A38" s="7"/>
      <c r="B38" s="9">
        <v>9.0</v>
      </c>
      <c r="C38" s="11" t="s">
        <v>6</v>
      </c>
      <c r="D38" s="11" t="s">
        <v>13</v>
      </c>
      <c r="E38" s="11" t="s">
        <v>6</v>
      </c>
      <c r="F38" s="11" t="s">
        <v>5</v>
      </c>
      <c r="G38" s="11" t="s">
        <v>13</v>
      </c>
      <c r="H38" s="11" t="s">
        <v>6</v>
      </c>
      <c r="I38" s="11" t="s">
        <v>3</v>
      </c>
      <c r="J38" s="11" t="s">
        <v>6</v>
      </c>
      <c r="K38" s="11" t="s">
        <v>6</v>
      </c>
      <c r="L38" s="11" t="s">
        <v>13</v>
      </c>
      <c r="M38" s="11" t="s">
        <v>6</v>
      </c>
      <c r="N38" s="11" t="s">
        <v>6</v>
      </c>
      <c r="O38" s="11" t="s">
        <v>2</v>
      </c>
      <c r="P38" s="11" t="s">
        <v>25</v>
      </c>
      <c r="Q38" s="11" t="s">
        <v>3</v>
      </c>
      <c r="R38" s="11" t="s">
        <v>26</v>
      </c>
      <c r="S38" s="11" t="s">
        <v>3</v>
      </c>
      <c r="T38" s="11" t="s">
        <v>3</v>
      </c>
      <c r="U38" s="11" t="s">
        <v>3</v>
      </c>
      <c r="V38" s="11"/>
      <c r="W38" s="11"/>
      <c r="X38" s="11"/>
      <c r="Y38" s="11"/>
      <c r="Z38" s="13"/>
      <c r="AA38" s="20"/>
      <c r="AB38" s="20"/>
      <c r="AC38" s="20"/>
      <c r="AD38" s="20"/>
      <c r="AE38" s="20"/>
      <c r="AF38" s="20"/>
      <c r="AG38" s="22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</row>
    <row r="39" ht="12.75" customHeight="1">
      <c r="A39" s="7"/>
      <c r="B39" s="9">
        <v>5.0</v>
      </c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3"/>
      <c r="R39" s="13"/>
      <c r="S39" s="13"/>
      <c r="T39" s="13"/>
      <c r="U39" s="13"/>
      <c r="V39" s="13"/>
      <c r="W39" s="13"/>
      <c r="X39" s="13"/>
      <c r="Y39" s="13"/>
      <c r="Z39" s="13"/>
      <c r="AA39" s="20"/>
      <c r="AB39" s="20"/>
      <c r="AC39" s="20"/>
      <c r="AD39" s="20"/>
      <c r="AE39" s="20"/>
      <c r="AF39" s="20"/>
      <c r="AG39" s="22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</row>
    <row r="40" ht="12.75" customHeight="1">
      <c r="A40" s="7"/>
      <c r="B40" s="31">
        <v>3.0</v>
      </c>
      <c r="C40" s="11"/>
      <c r="D40" s="11"/>
      <c r="E40" s="11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20"/>
      <c r="AB40" s="20"/>
      <c r="AC40" s="20"/>
      <c r="AD40" s="20"/>
      <c r="AE40" s="20"/>
      <c r="AF40" s="20"/>
      <c r="AG40" s="22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</row>
    <row r="41" ht="12.75" customHeight="1">
      <c r="A41" s="7"/>
      <c r="B41" s="31">
        <v>18.0</v>
      </c>
      <c r="C41" s="11" t="s">
        <v>13</v>
      </c>
      <c r="D41" s="11" t="s">
        <v>3</v>
      </c>
      <c r="E41" s="11" t="s">
        <v>26</v>
      </c>
      <c r="F41" s="11" t="s">
        <v>3</v>
      </c>
      <c r="G41" s="11" t="s">
        <v>26</v>
      </c>
      <c r="H41" s="11" t="s">
        <v>4</v>
      </c>
      <c r="I41" s="11" t="s">
        <v>6</v>
      </c>
      <c r="J41" s="11" t="s">
        <v>13</v>
      </c>
      <c r="K41" s="11" t="s">
        <v>6</v>
      </c>
      <c r="L41" s="11" t="s">
        <v>3</v>
      </c>
      <c r="M41" s="11" t="s">
        <v>4</v>
      </c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20"/>
      <c r="AB41" s="20"/>
      <c r="AC41" s="20"/>
      <c r="AD41" s="20"/>
      <c r="AE41" s="20"/>
      <c r="AF41" s="20"/>
      <c r="AG41" s="22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</row>
    <row r="42" ht="12.75" customHeight="1">
      <c r="A42" s="7"/>
      <c r="B42" s="45"/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20"/>
      <c r="AB42" s="20"/>
      <c r="AC42" s="20"/>
      <c r="AD42" s="20"/>
      <c r="AE42" s="20"/>
      <c r="AF42" s="20"/>
      <c r="AG42" s="22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</row>
    <row r="43" ht="12.75" customHeight="1">
      <c r="A43" s="5"/>
      <c r="B43" s="34"/>
      <c r="C43" s="34"/>
      <c r="D43" s="34"/>
      <c r="E43" s="34"/>
      <c r="F43" s="34"/>
      <c r="G43" s="34"/>
      <c r="H43" s="34"/>
      <c r="I43" s="34"/>
      <c r="J43" s="34"/>
      <c r="K43" s="34"/>
      <c r="L43" s="34"/>
      <c r="M43" s="34"/>
      <c r="N43" s="34"/>
      <c r="O43" s="34"/>
      <c r="P43" s="34"/>
      <c r="Q43" s="34"/>
      <c r="R43" s="34"/>
      <c r="S43" s="34"/>
      <c r="T43" s="34"/>
      <c r="U43" s="34"/>
      <c r="V43" s="34"/>
      <c r="W43" s="34"/>
      <c r="X43" s="34"/>
      <c r="Y43" s="34"/>
      <c r="Z43" s="34"/>
      <c r="AA43" s="34"/>
      <c r="AB43" s="34"/>
      <c r="AC43" s="34"/>
      <c r="AD43" s="34"/>
      <c r="AE43" s="34"/>
      <c r="AF43" s="34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</row>
    <row r="44" ht="12.75" customHeight="1">
      <c r="A44" s="2" t="s">
        <v>53</v>
      </c>
      <c r="B44" s="3"/>
      <c r="C44" s="3"/>
      <c r="D44" s="3"/>
      <c r="E44" s="3"/>
      <c r="F44" s="3"/>
      <c r="G44" s="3"/>
      <c r="H44" s="3"/>
      <c r="I44" s="3"/>
      <c r="J44" s="3"/>
      <c r="K44" s="3"/>
      <c r="L44" s="3"/>
      <c r="M44" s="3"/>
      <c r="N44" s="3"/>
      <c r="O44" s="3"/>
      <c r="P44" s="3"/>
      <c r="Q44" s="3"/>
      <c r="R44" s="3"/>
      <c r="S44" s="3"/>
      <c r="T44" s="3"/>
      <c r="U44" s="3"/>
      <c r="V44" s="3"/>
      <c r="W44" s="3"/>
      <c r="X44" s="3"/>
      <c r="Y44" s="3"/>
      <c r="Z44" s="3"/>
      <c r="AA44" s="3"/>
      <c r="AB44" s="3"/>
      <c r="AC44" s="3"/>
      <c r="AD44" s="3"/>
      <c r="AE44" s="3"/>
      <c r="AF44" s="3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</row>
    <row r="45" ht="12.75" customHeight="1">
      <c r="A45" s="7"/>
      <c r="B45" s="9">
        <v>2.0</v>
      </c>
      <c r="C45" s="11"/>
      <c r="D45" s="11"/>
      <c r="E45" s="11"/>
      <c r="F45" s="11"/>
      <c r="G45" s="11"/>
      <c r="H45" s="11"/>
      <c r="I45" s="11"/>
      <c r="J45" s="11"/>
      <c r="K45" s="13"/>
      <c r="L45" s="13"/>
      <c r="M45" s="13"/>
      <c r="N45" s="13"/>
      <c r="O45" s="13"/>
      <c r="P45" s="13"/>
      <c r="Q45" s="13"/>
      <c r="R45" s="13"/>
      <c r="S45" s="13"/>
      <c r="T45" s="13"/>
      <c r="U45" s="13"/>
      <c r="V45" s="13"/>
      <c r="W45" s="13"/>
      <c r="X45" s="13"/>
      <c r="Y45" s="13"/>
      <c r="Z45" s="13"/>
      <c r="AA45" s="20"/>
      <c r="AB45" s="20"/>
      <c r="AC45" s="20"/>
      <c r="AD45" s="20"/>
      <c r="AE45" s="20"/>
      <c r="AF45" s="20"/>
      <c r="AG45" s="22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</row>
    <row r="46" ht="12.75" customHeight="1">
      <c r="A46" s="7"/>
      <c r="B46" s="9">
        <v>6.0</v>
      </c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3"/>
      <c r="X46" s="13"/>
      <c r="Y46" s="13"/>
      <c r="Z46" s="13"/>
      <c r="AA46" s="20"/>
      <c r="AB46" s="20"/>
      <c r="AC46" s="20"/>
      <c r="AD46" s="20"/>
      <c r="AE46" s="20"/>
      <c r="AF46" s="20"/>
      <c r="AG46" s="22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</row>
    <row r="47" ht="12.75" customHeight="1">
      <c r="B47" s="9">
        <v>16.0</v>
      </c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3"/>
      <c r="U47" s="13"/>
      <c r="V47" s="13"/>
      <c r="W47" s="13"/>
      <c r="X47" s="13"/>
      <c r="Y47" s="13"/>
      <c r="Z47" s="13"/>
      <c r="AA47" s="20"/>
      <c r="AB47" s="20"/>
      <c r="AC47" s="20"/>
      <c r="AD47" s="20"/>
      <c r="AE47" s="20"/>
      <c r="AF47" s="20"/>
      <c r="AG47" s="22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</row>
    <row r="48" ht="12.75" customHeight="1">
      <c r="A48" s="7"/>
      <c r="B48" s="9">
        <v>10.0</v>
      </c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3"/>
      <c r="X48" s="13"/>
      <c r="Y48" s="13"/>
      <c r="Z48" s="13"/>
      <c r="AA48" s="20"/>
      <c r="AB48" s="20"/>
      <c r="AC48" s="20"/>
      <c r="AD48" s="20"/>
      <c r="AE48" s="20"/>
      <c r="AF48" s="20"/>
      <c r="AG48" s="22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</row>
    <row r="49" ht="12.75" customHeight="1">
      <c r="A49" s="7"/>
      <c r="B49" s="9">
        <v>15.0</v>
      </c>
      <c r="C49" s="11"/>
      <c r="D49" s="11"/>
      <c r="E49" s="11"/>
      <c r="F49" s="11"/>
      <c r="G49" s="11"/>
      <c r="H49" s="11"/>
      <c r="I49" s="11"/>
      <c r="J49" s="11"/>
      <c r="K49" s="11"/>
      <c r="L49" s="11"/>
      <c r="M49" s="11"/>
      <c r="N49" s="11"/>
      <c r="O49" s="11"/>
      <c r="P49" s="11"/>
      <c r="Q49" s="11"/>
      <c r="R49" s="11"/>
      <c r="S49" s="11"/>
      <c r="T49" s="11"/>
      <c r="U49" s="11"/>
      <c r="V49" s="11"/>
      <c r="W49" s="11"/>
      <c r="X49" s="11"/>
      <c r="Y49" s="11"/>
      <c r="Z49" s="11"/>
      <c r="AA49" s="26"/>
      <c r="AB49" s="20"/>
      <c r="AC49" s="20"/>
      <c r="AD49" s="20"/>
      <c r="AE49" s="20"/>
      <c r="AF49" s="20"/>
      <c r="AG49" s="22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</row>
    <row r="50" ht="12.75" customHeight="1">
      <c r="A50" s="7"/>
      <c r="B50" s="9">
        <v>12.0</v>
      </c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26"/>
      <c r="AB50" s="26"/>
      <c r="AC50" s="20"/>
      <c r="AD50" s="20"/>
      <c r="AE50" s="20"/>
      <c r="AF50" s="20"/>
      <c r="AG50" s="22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</row>
    <row r="51" ht="12.75" customHeight="1">
      <c r="A51" s="7"/>
      <c r="B51" s="9">
        <v>8.0</v>
      </c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3"/>
      <c r="P51" s="13"/>
      <c r="Q51" s="13"/>
      <c r="R51" s="13"/>
      <c r="S51" s="13"/>
      <c r="T51" s="13"/>
      <c r="U51" s="13"/>
      <c r="V51" s="13"/>
      <c r="W51" s="13"/>
      <c r="X51" s="13"/>
      <c r="Y51" s="13"/>
      <c r="Z51" s="13"/>
      <c r="AA51" s="20"/>
      <c r="AB51" s="20"/>
      <c r="AC51" s="20"/>
      <c r="AD51" s="20"/>
      <c r="AE51" s="20"/>
      <c r="AF51" s="20"/>
      <c r="AG51" s="22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</row>
    <row r="52" ht="12.75" customHeight="1">
      <c r="A52" s="7"/>
      <c r="B52" s="9">
        <v>9.0</v>
      </c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20"/>
      <c r="AB52" s="20"/>
      <c r="AC52" s="20"/>
      <c r="AD52" s="20"/>
      <c r="AE52" s="20"/>
      <c r="AF52" s="20"/>
      <c r="AG52" s="22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</row>
    <row r="53" ht="12.75" customHeight="1">
      <c r="A53" s="7"/>
      <c r="B53" s="9">
        <v>5.0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20"/>
      <c r="AB53" s="20"/>
      <c r="AC53" s="20"/>
      <c r="AD53" s="20"/>
      <c r="AE53" s="20"/>
      <c r="AF53" s="20"/>
      <c r="AG53" s="22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</row>
    <row r="54" ht="12.75" customHeight="1">
      <c r="A54" s="7"/>
      <c r="B54" s="31">
        <v>3.0</v>
      </c>
      <c r="C54" s="11"/>
      <c r="D54" s="11"/>
      <c r="E54" s="11"/>
      <c r="F54" s="11"/>
      <c r="G54" s="11"/>
      <c r="H54" s="11"/>
      <c r="I54" s="11"/>
      <c r="J54" s="11"/>
      <c r="K54" s="11"/>
      <c r="L54" s="11"/>
      <c r="M54" s="11"/>
      <c r="N54" s="11"/>
      <c r="O54" s="11"/>
      <c r="P54" s="11"/>
      <c r="Q54" s="11"/>
      <c r="R54" s="11"/>
      <c r="S54" s="11"/>
      <c r="T54" s="11"/>
      <c r="U54" s="11"/>
      <c r="V54" s="11"/>
      <c r="W54" s="11"/>
      <c r="X54" s="13"/>
      <c r="Y54" s="13"/>
      <c r="Z54" s="13"/>
      <c r="AA54" s="20"/>
      <c r="AB54" s="20"/>
      <c r="AC54" s="20"/>
      <c r="AD54" s="20"/>
      <c r="AE54" s="20"/>
      <c r="AF54" s="20"/>
      <c r="AG54" s="22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</row>
    <row r="55" ht="12.75" customHeight="1">
      <c r="A55" s="7"/>
      <c r="B55" s="31">
        <v>18.0</v>
      </c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3"/>
      <c r="Q55" s="13"/>
      <c r="R55" s="13"/>
      <c r="S55" s="13"/>
      <c r="T55" s="13"/>
      <c r="U55" s="13"/>
      <c r="V55" s="13"/>
      <c r="W55" s="13"/>
      <c r="X55" s="13"/>
      <c r="Y55" s="13"/>
      <c r="Z55" s="13"/>
      <c r="AA55" s="20"/>
      <c r="AB55" s="20"/>
      <c r="AC55" s="20"/>
      <c r="AD55" s="20"/>
      <c r="AE55" s="20"/>
      <c r="AF55" s="20"/>
      <c r="AG55" s="22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</row>
    <row r="56" ht="12.75" customHeight="1">
      <c r="A56" s="7"/>
      <c r="B56" s="45"/>
      <c r="C56" s="13"/>
      <c r="D56" s="13"/>
      <c r="E56" s="13"/>
      <c r="F56" s="13"/>
      <c r="G56" s="13"/>
      <c r="H56" s="13"/>
      <c r="I56" s="13"/>
      <c r="J56" s="13"/>
      <c r="K56" s="13"/>
      <c r="L56" s="13"/>
      <c r="M56" s="13"/>
      <c r="N56" s="13"/>
      <c r="O56" s="13"/>
      <c r="P56" s="13"/>
      <c r="Q56" s="13"/>
      <c r="R56" s="13"/>
      <c r="S56" s="13"/>
      <c r="T56" s="13"/>
      <c r="U56" s="13"/>
      <c r="V56" s="13"/>
      <c r="W56" s="13"/>
      <c r="X56" s="13"/>
      <c r="Y56" s="13"/>
      <c r="Z56" s="13"/>
      <c r="AA56" s="20"/>
      <c r="AB56" s="20"/>
      <c r="AC56" s="20"/>
      <c r="AD56" s="20"/>
      <c r="AE56" s="20"/>
      <c r="AF56" s="20"/>
      <c r="AG56" s="22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</row>
    <row r="57" ht="12.75" customHeight="1">
      <c r="A57" s="5"/>
      <c r="B57" s="34"/>
      <c r="C57" s="34"/>
      <c r="D57" s="34"/>
      <c r="E57" s="34"/>
      <c r="F57" s="34"/>
      <c r="G57" s="34"/>
      <c r="H57" s="34"/>
      <c r="I57" s="34"/>
      <c r="J57" s="34"/>
      <c r="K57" s="34"/>
      <c r="L57" s="34"/>
      <c r="M57" s="34"/>
      <c r="N57" s="34"/>
      <c r="O57" s="34"/>
      <c r="P57" s="34"/>
      <c r="Q57" s="34"/>
      <c r="R57" s="34"/>
      <c r="S57" s="34"/>
      <c r="T57" s="34"/>
      <c r="U57" s="34"/>
      <c r="V57" s="34"/>
      <c r="W57" s="34"/>
      <c r="X57" s="34"/>
      <c r="Y57" s="34"/>
      <c r="Z57" s="34"/>
      <c r="AA57" s="34"/>
      <c r="AB57" s="34"/>
      <c r="AC57" s="34"/>
      <c r="AD57" s="34"/>
      <c r="AE57" s="34"/>
      <c r="AF57" s="34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</row>
    <row r="58" ht="12.75" customHeight="1">
      <c r="A58" s="2" t="s">
        <v>54</v>
      </c>
      <c r="B58" s="3"/>
      <c r="C58" s="3"/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/>
      <c r="Y58" s="3"/>
      <c r="Z58" s="3"/>
      <c r="AA58" s="3"/>
      <c r="AB58" s="3"/>
      <c r="AC58" s="3"/>
      <c r="AD58" s="3"/>
      <c r="AE58" s="3"/>
      <c r="AF58" s="3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</row>
    <row r="59" ht="12.75" customHeight="1">
      <c r="A59" s="7"/>
      <c r="B59" s="9">
        <v>2.0</v>
      </c>
      <c r="C59" s="11"/>
      <c r="D59" s="11"/>
      <c r="E59" s="11"/>
      <c r="F59" s="11"/>
      <c r="G59" s="13"/>
      <c r="H59" s="13"/>
      <c r="I59" s="13"/>
      <c r="J59" s="13"/>
      <c r="K59" s="13"/>
      <c r="L59" s="13"/>
      <c r="M59" s="13"/>
      <c r="N59" s="13"/>
      <c r="O59" s="13"/>
      <c r="P59" s="13"/>
      <c r="Q59" s="13"/>
      <c r="R59" s="13"/>
      <c r="S59" s="13"/>
      <c r="T59" s="13"/>
      <c r="U59" s="13"/>
      <c r="V59" s="13"/>
      <c r="W59" s="13"/>
      <c r="X59" s="13"/>
      <c r="Y59" s="13"/>
      <c r="Z59" s="13"/>
      <c r="AA59" s="20"/>
      <c r="AB59" s="20"/>
      <c r="AC59" s="20"/>
      <c r="AD59" s="20"/>
      <c r="AE59" s="20"/>
      <c r="AF59" s="20"/>
      <c r="AG59" s="22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</row>
    <row r="60" ht="12.75" customHeight="1">
      <c r="A60" s="7"/>
      <c r="B60" s="9">
        <v>6.0</v>
      </c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3"/>
      <c r="R60" s="13"/>
      <c r="S60" s="13"/>
      <c r="T60" s="13"/>
      <c r="U60" s="13"/>
      <c r="V60" s="13"/>
      <c r="W60" s="13"/>
      <c r="X60" s="13"/>
      <c r="Y60" s="13"/>
      <c r="Z60" s="13"/>
      <c r="AA60" s="20"/>
      <c r="AB60" s="20"/>
      <c r="AC60" s="20"/>
      <c r="AD60" s="20"/>
      <c r="AE60" s="20"/>
      <c r="AF60" s="20"/>
      <c r="AG60" s="22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</row>
    <row r="61" ht="12.75" customHeight="1">
      <c r="A61" s="7"/>
      <c r="B61" s="9">
        <v>16.0</v>
      </c>
      <c r="C61" s="11"/>
      <c r="D61" s="11"/>
      <c r="E61" s="11"/>
      <c r="F61" s="11"/>
      <c r="G61" s="11"/>
      <c r="H61" s="11"/>
      <c r="I61" s="13"/>
      <c r="J61" s="13"/>
      <c r="K61" s="13"/>
      <c r="L61" s="13"/>
      <c r="M61" s="13"/>
      <c r="N61" s="13"/>
      <c r="O61" s="13"/>
      <c r="P61" s="13"/>
      <c r="Q61" s="13"/>
      <c r="R61" s="13"/>
      <c r="S61" s="13"/>
      <c r="T61" s="13"/>
      <c r="U61" s="13"/>
      <c r="V61" s="13"/>
      <c r="W61" s="13"/>
      <c r="X61" s="13"/>
      <c r="Y61" s="13"/>
      <c r="Z61" s="13"/>
      <c r="AA61" s="20"/>
      <c r="AB61" s="20"/>
      <c r="AC61" s="20"/>
      <c r="AD61" s="20"/>
      <c r="AE61" s="20"/>
      <c r="AF61" s="20"/>
      <c r="AG61" s="22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</row>
    <row r="62" ht="12.75" customHeight="1">
      <c r="A62" s="7"/>
      <c r="B62" s="9">
        <v>10.0</v>
      </c>
      <c r="C62" s="11"/>
      <c r="D62" s="11"/>
      <c r="E62" s="11"/>
      <c r="F62" s="13"/>
      <c r="G62" s="13"/>
      <c r="H62" s="13"/>
      <c r="I62" s="13"/>
      <c r="J62" s="13"/>
      <c r="K62" s="13"/>
      <c r="L62" s="13"/>
      <c r="M62" s="13"/>
      <c r="N62" s="13"/>
      <c r="O62" s="13"/>
      <c r="P62" s="13"/>
      <c r="Q62" s="13"/>
      <c r="R62" s="13"/>
      <c r="S62" s="13"/>
      <c r="T62" s="13"/>
      <c r="U62" s="13"/>
      <c r="V62" s="13"/>
      <c r="W62" s="13"/>
      <c r="X62" s="13"/>
      <c r="Y62" s="13"/>
      <c r="Z62" s="13"/>
      <c r="AA62" s="20"/>
      <c r="AB62" s="20"/>
      <c r="AC62" s="20"/>
      <c r="AD62" s="20"/>
      <c r="AE62" s="20"/>
      <c r="AF62" s="20"/>
      <c r="AG62" s="22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</row>
    <row r="63" ht="12.75" customHeight="1">
      <c r="A63" s="7"/>
      <c r="B63" s="9">
        <v>15.0</v>
      </c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3"/>
      <c r="U63" s="13"/>
      <c r="V63" s="13"/>
      <c r="W63" s="13"/>
      <c r="X63" s="13"/>
      <c r="Y63" s="13"/>
      <c r="Z63" s="13"/>
      <c r="AA63" s="20"/>
      <c r="AB63" s="20"/>
      <c r="AC63" s="20"/>
      <c r="AD63" s="20"/>
      <c r="AE63" s="20"/>
      <c r="AF63" s="20"/>
      <c r="AG63" s="22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</row>
    <row r="64" ht="12.75" customHeight="1">
      <c r="A64" s="7"/>
      <c r="B64" s="9">
        <v>12.0</v>
      </c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3"/>
      <c r="Q64" s="13"/>
      <c r="R64" s="13"/>
      <c r="S64" s="13"/>
      <c r="T64" s="13"/>
      <c r="U64" s="13"/>
      <c r="V64" s="13"/>
      <c r="W64" s="13"/>
      <c r="X64" s="13"/>
      <c r="Y64" s="13"/>
      <c r="Z64" s="13"/>
      <c r="AA64" s="20"/>
      <c r="AB64" s="20"/>
      <c r="AC64" s="20"/>
      <c r="AD64" s="20"/>
      <c r="AE64" s="20"/>
      <c r="AF64" s="20"/>
      <c r="AG64" s="22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</row>
    <row r="65" ht="12.75" customHeight="1">
      <c r="A65" s="7"/>
      <c r="B65" s="9">
        <v>8.0</v>
      </c>
      <c r="C65" s="11"/>
      <c r="D65" s="11"/>
      <c r="E65" s="11"/>
      <c r="F65" s="11"/>
      <c r="G65" s="11"/>
      <c r="H65" s="11"/>
      <c r="I65" s="11"/>
      <c r="J65" s="11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20"/>
      <c r="AB65" s="20"/>
      <c r="AC65" s="20"/>
      <c r="AD65" s="20"/>
      <c r="AE65" s="20"/>
      <c r="AF65" s="20"/>
      <c r="AG65" s="22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</row>
    <row r="66" ht="12.75" customHeight="1">
      <c r="A66" s="7"/>
      <c r="B66" s="9">
        <v>9.0</v>
      </c>
      <c r="C66" s="11"/>
      <c r="D66" s="11"/>
      <c r="E66" s="11"/>
      <c r="F66" s="11"/>
      <c r="G66" s="11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20"/>
      <c r="AB66" s="20"/>
      <c r="AC66" s="20"/>
      <c r="AD66" s="20"/>
      <c r="AE66" s="20"/>
      <c r="AF66" s="20"/>
      <c r="AG66" s="22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</row>
    <row r="67" ht="12.75" customHeight="1">
      <c r="A67" s="7"/>
      <c r="B67" s="9">
        <v>5.0</v>
      </c>
      <c r="C67" s="13"/>
      <c r="D67" s="13"/>
      <c r="E67" s="13"/>
      <c r="F67" s="13"/>
      <c r="G67" s="13"/>
      <c r="H67" s="13"/>
      <c r="I67" s="13"/>
      <c r="J67" s="13"/>
      <c r="K67" s="13"/>
      <c r="L67" s="13"/>
      <c r="M67" s="13"/>
      <c r="N67" s="13"/>
      <c r="O67" s="13"/>
      <c r="P67" s="13"/>
      <c r="Q67" s="13"/>
      <c r="R67" s="13"/>
      <c r="S67" s="13"/>
      <c r="T67" s="13"/>
      <c r="U67" s="13"/>
      <c r="V67" s="13"/>
      <c r="W67" s="13"/>
      <c r="X67" s="13"/>
      <c r="Y67" s="13"/>
      <c r="Z67" s="13"/>
      <c r="AA67" s="20"/>
      <c r="AB67" s="20"/>
      <c r="AC67" s="20"/>
      <c r="AD67" s="20"/>
      <c r="AE67" s="20"/>
      <c r="AF67" s="20"/>
      <c r="AG67" s="22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</row>
    <row r="68" ht="12.75" customHeight="1">
      <c r="A68" s="7"/>
      <c r="B68" s="31">
        <v>3.0</v>
      </c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3"/>
      <c r="S68" s="13"/>
      <c r="T68" s="13"/>
      <c r="U68" s="13"/>
      <c r="V68" s="13"/>
      <c r="W68" s="13"/>
      <c r="X68" s="13"/>
      <c r="Y68" s="13"/>
      <c r="Z68" s="13"/>
      <c r="AA68" s="20"/>
      <c r="AB68" s="20"/>
      <c r="AC68" s="20"/>
      <c r="AD68" s="20"/>
      <c r="AE68" s="20"/>
      <c r="AF68" s="20"/>
      <c r="AG68" s="22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</row>
    <row r="69" ht="12.75" customHeight="1">
      <c r="A69" s="7"/>
      <c r="B69" s="31">
        <v>18.0</v>
      </c>
      <c r="C69" s="11"/>
      <c r="D69" s="11"/>
      <c r="E69" s="11"/>
      <c r="F69" s="11"/>
      <c r="G69" s="11"/>
      <c r="H69" s="11"/>
      <c r="I69" s="11"/>
      <c r="J69" s="11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20"/>
      <c r="AB69" s="20"/>
      <c r="AC69" s="20"/>
      <c r="AD69" s="20"/>
      <c r="AE69" s="20"/>
      <c r="AF69" s="20"/>
      <c r="AG69" s="22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</row>
    <row r="70" ht="12.75" customHeight="1">
      <c r="A70" s="7"/>
      <c r="B70" s="45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20"/>
      <c r="AB70" s="20"/>
      <c r="AC70" s="20"/>
      <c r="AD70" s="20"/>
      <c r="AE70" s="20"/>
      <c r="AF70" s="20"/>
      <c r="AG70" s="22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</row>
    <row r="71" ht="12.75" customHeight="1">
      <c r="A71" s="5"/>
      <c r="B71" s="34"/>
      <c r="C71" s="34"/>
      <c r="D71" s="34"/>
      <c r="E71" s="34"/>
      <c r="F71" s="34"/>
      <c r="G71" s="34"/>
      <c r="H71" s="34"/>
      <c r="I71" s="34"/>
      <c r="J71" s="34"/>
      <c r="K71" s="34"/>
      <c r="L71" s="34"/>
      <c r="M71" s="34"/>
      <c r="N71" s="34"/>
      <c r="O71" s="34"/>
      <c r="P71" s="34"/>
      <c r="Q71" s="34"/>
      <c r="R71" s="34"/>
      <c r="S71" s="34"/>
      <c r="T71" s="34"/>
      <c r="U71" s="34"/>
      <c r="V71" s="34"/>
      <c r="W71" s="34"/>
      <c r="X71" s="34"/>
      <c r="Y71" s="34"/>
      <c r="Z71" s="34"/>
      <c r="AA71" s="34"/>
      <c r="AB71" s="34"/>
      <c r="AC71" s="34"/>
      <c r="AD71" s="34"/>
      <c r="AE71" s="34"/>
      <c r="AF71" s="34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</row>
    <row r="72" ht="12.0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</row>
    <row r="73" ht="12.0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</row>
    <row r="74" ht="12.0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</row>
    <row r="75" ht="12.0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</row>
    <row r="76" ht="12.0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</row>
    <row r="77" ht="12.0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</row>
    <row r="78" ht="12.0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</row>
    <row r="79" ht="12.0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</row>
    <row r="80" ht="12.0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</row>
    <row r="81" ht="12.0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</row>
    <row r="82" ht="12.0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</row>
    <row r="83" ht="12.0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</row>
    <row r="84" ht="12.0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</row>
    <row r="85" ht="12.0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</row>
    <row r="86" ht="12.0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</row>
    <row r="87" ht="12.0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</row>
    <row r="88" ht="12.0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</row>
    <row r="89" ht="12.0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</row>
    <row r="90" ht="12.0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</row>
    <row r="91" ht="12.0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</row>
    <row r="92" ht="12.0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</row>
    <row r="93" ht="12.0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</row>
    <row r="94" ht="12.0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</row>
    <row r="95" ht="12.0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</row>
    <row r="96" ht="12.0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</row>
    <row r="97" ht="12.0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</row>
    <row r="98" ht="12.0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</row>
    <row r="99" ht="12.0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</row>
    <row r="100" ht="12.0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</row>
    <row r="101" ht="12.0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</row>
    <row r="102" ht="12.0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</row>
    <row r="103" ht="12.0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</row>
    <row r="104" ht="12.0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</row>
    <row r="105" ht="12.0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</row>
    <row r="106" ht="12.0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</row>
    <row r="107" ht="12.0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</row>
    <row r="108" ht="12.0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</row>
    <row r="109" ht="12.0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</row>
    <row r="110" ht="12.0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</row>
    <row r="111" ht="12.0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</row>
    <row r="112" ht="12.0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</row>
    <row r="113" ht="12.0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</row>
    <row r="114" ht="12.0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</row>
    <row r="115" ht="12.0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</row>
    <row r="116" ht="12.0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</row>
    <row r="117" ht="12.0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</row>
    <row r="118" ht="12.0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</row>
    <row r="119" ht="12.0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</row>
    <row r="120" ht="12.0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</row>
    <row r="121" ht="12.0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</row>
    <row r="122" ht="12.0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</row>
    <row r="123" ht="12.0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</row>
    <row r="124" ht="12.0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</row>
    <row r="125" ht="12.0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</row>
    <row r="126" ht="12.0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</row>
    <row r="127" ht="12.0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</row>
    <row r="128" ht="12.0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</row>
    <row r="129" ht="12.0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</row>
    <row r="130" ht="12.0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</row>
    <row r="131" ht="12.0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</row>
    <row r="132" ht="12.0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</row>
    <row r="133" ht="12.0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</row>
    <row r="134" ht="12.0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</row>
    <row r="135" ht="12.0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</row>
    <row r="136" ht="12.0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  <c r="AP499" s="5"/>
      <c r="AQ499" s="5"/>
      <c r="AR499" s="5"/>
      <c r="AS499" s="5"/>
      <c r="AT499" s="5"/>
      <c r="AU499" s="5"/>
      <c r="AV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  <c r="AP500" s="5"/>
      <c r="AQ500" s="5"/>
      <c r="AR500" s="5"/>
      <c r="AS500" s="5"/>
      <c r="AT500" s="5"/>
      <c r="AU500" s="5"/>
      <c r="AV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  <c r="AP501" s="5"/>
      <c r="AQ501" s="5"/>
      <c r="AR501" s="5"/>
      <c r="AS501" s="5"/>
      <c r="AT501" s="5"/>
      <c r="AU501" s="5"/>
      <c r="AV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  <c r="AP502" s="5"/>
      <c r="AQ502" s="5"/>
      <c r="AR502" s="5"/>
      <c r="AS502" s="5"/>
      <c r="AT502" s="5"/>
      <c r="AU502" s="5"/>
      <c r="AV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  <c r="AP503" s="5"/>
      <c r="AQ503" s="5"/>
      <c r="AR503" s="5"/>
      <c r="AS503" s="5"/>
      <c r="AT503" s="5"/>
      <c r="AU503" s="5"/>
      <c r="AV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  <c r="AP504" s="5"/>
      <c r="AQ504" s="5"/>
      <c r="AR504" s="5"/>
      <c r="AS504" s="5"/>
      <c r="AT504" s="5"/>
      <c r="AU504" s="5"/>
      <c r="AV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  <c r="AP505" s="5"/>
      <c r="AQ505" s="5"/>
      <c r="AR505" s="5"/>
      <c r="AS505" s="5"/>
      <c r="AT505" s="5"/>
      <c r="AU505" s="5"/>
      <c r="AV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  <c r="AP506" s="5"/>
      <c r="AQ506" s="5"/>
      <c r="AR506" s="5"/>
      <c r="AS506" s="5"/>
      <c r="AT506" s="5"/>
      <c r="AU506" s="5"/>
      <c r="AV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  <c r="AP507" s="5"/>
      <c r="AQ507" s="5"/>
      <c r="AR507" s="5"/>
      <c r="AS507" s="5"/>
      <c r="AT507" s="5"/>
      <c r="AU507" s="5"/>
      <c r="AV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  <c r="AP508" s="5"/>
      <c r="AQ508" s="5"/>
      <c r="AR508" s="5"/>
      <c r="AS508" s="5"/>
      <c r="AT508" s="5"/>
      <c r="AU508" s="5"/>
      <c r="AV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  <c r="AP509" s="5"/>
      <c r="AQ509" s="5"/>
      <c r="AR509" s="5"/>
      <c r="AS509" s="5"/>
      <c r="AT509" s="5"/>
      <c r="AU509" s="5"/>
      <c r="AV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  <c r="AP510" s="5"/>
      <c r="AQ510" s="5"/>
      <c r="AR510" s="5"/>
      <c r="AS510" s="5"/>
      <c r="AT510" s="5"/>
      <c r="AU510" s="5"/>
      <c r="AV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  <c r="AP511" s="5"/>
      <c r="AQ511" s="5"/>
      <c r="AR511" s="5"/>
      <c r="AS511" s="5"/>
      <c r="AT511" s="5"/>
      <c r="AU511" s="5"/>
      <c r="AV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  <c r="AP512" s="5"/>
      <c r="AQ512" s="5"/>
      <c r="AR512" s="5"/>
      <c r="AS512" s="5"/>
      <c r="AT512" s="5"/>
      <c r="AU512" s="5"/>
      <c r="AV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  <c r="AP513" s="5"/>
      <c r="AQ513" s="5"/>
      <c r="AR513" s="5"/>
      <c r="AS513" s="5"/>
      <c r="AT513" s="5"/>
      <c r="AU513" s="5"/>
      <c r="AV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  <c r="AP514" s="5"/>
      <c r="AQ514" s="5"/>
      <c r="AR514" s="5"/>
      <c r="AS514" s="5"/>
      <c r="AT514" s="5"/>
      <c r="AU514" s="5"/>
      <c r="AV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  <c r="AP515" s="5"/>
      <c r="AQ515" s="5"/>
      <c r="AR515" s="5"/>
      <c r="AS515" s="5"/>
      <c r="AT515" s="5"/>
      <c r="AU515" s="5"/>
      <c r="AV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  <c r="AP516" s="5"/>
      <c r="AQ516" s="5"/>
      <c r="AR516" s="5"/>
      <c r="AS516" s="5"/>
      <c r="AT516" s="5"/>
      <c r="AU516" s="5"/>
      <c r="AV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  <c r="AP517" s="5"/>
      <c r="AQ517" s="5"/>
      <c r="AR517" s="5"/>
      <c r="AS517" s="5"/>
      <c r="AT517" s="5"/>
      <c r="AU517" s="5"/>
      <c r="AV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  <c r="AP518" s="5"/>
      <c r="AQ518" s="5"/>
      <c r="AR518" s="5"/>
      <c r="AS518" s="5"/>
      <c r="AT518" s="5"/>
      <c r="AU518" s="5"/>
      <c r="AV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  <c r="AP519" s="5"/>
      <c r="AQ519" s="5"/>
      <c r="AR519" s="5"/>
      <c r="AS519" s="5"/>
      <c r="AT519" s="5"/>
      <c r="AU519" s="5"/>
      <c r="AV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  <c r="AP520" s="5"/>
      <c r="AQ520" s="5"/>
      <c r="AR520" s="5"/>
      <c r="AS520" s="5"/>
      <c r="AT520" s="5"/>
      <c r="AU520" s="5"/>
      <c r="AV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  <c r="AP521" s="5"/>
      <c r="AQ521" s="5"/>
      <c r="AR521" s="5"/>
      <c r="AS521" s="5"/>
      <c r="AT521" s="5"/>
      <c r="AU521" s="5"/>
      <c r="AV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  <c r="AP522" s="5"/>
      <c r="AQ522" s="5"/>
      <c r="AR522" s="5"/>
      <c r="AS522" s="5"/>
      <c r="AT522" s="5"/>
      <c r="AU522" s="5"/>
      <c r="AV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  <c r="AP523" s="5"/>
      <c r="AQ523" s="5"/>
      <c r="AR523" s="5"/>
      <c r="AS523" s="5"/>
      <c r="AT523" s="5"/>
      <c r="AU523" s="5"/>
      <c r="AV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  <c r="AP524" s="5"/>
      <c r="AQ524" s="5"/>
      <c r="AR524" s="5"/>
      <c r="AS524" s="5"/>
      <c r="AT524" s="5"/>
      <c r="AU524" s="5"/>
      <c r="AV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  <c r="AP525" s="5"/>
      <c r="AQ525" s="5"/>
      <c r="AR525" s="5"/>
      <c r="AS525" s="5"/>
      <c r="AT525" s="5"/>
      <c r="AU525" s="5"/>
      <c r="AV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  <c r="AP526" s="5"/>
      <c r="AQ526" s="5"/>
      <c r="AR526" s="5"/>
      <c r="AS526" s="5"/>
      <c r="AT526" s="5"/>
      <c r="AU526" s="5"/>
      <c r="AV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  <c r="AP527" s="5"/>
      <c r="AQ527" s="5"/>
      <c r="AR527" s="5"/>
      <c r="AS527" s="5"/>
      <c r="AT527" s="5"/>
      <c r="AU527" s="5"/>
      <c r="AV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  <c r="AP528" s="5"/>
      <c r="AQ528" s="5"/>
      <c r="AR528" s="5"/>
      <c r="AS528" s="5"/>
      <c r="AT528" s="5"/>
      <c r="AU528" s="5"/>
      <c r="AV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  <c r="AP529" s="5"/>
      <c r="AQ529" s="5"/>
      <c r="AR529" s="5"/>
      <c r="AS529" s="5"/>
      <c r="AT529" s="5"/>
      <c r="AU529" s="5"/>
      <c r="AV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  <c r="AP530" s="5"/>
      <c r="AQ530" s="5"/>
      <c r="AR530" s="5"/>
      <c r="AS530" s="5"/>
      <c r="AT530" s="5"/>
      <c r="AU530" s="5"/>
      <c r="AV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  <c r="AP531" s="5"/>
      <c r="AQ531" s="5"/>
      <c r="AR531" s="5"/>
      <c r="AS531" s="5"/>
      <c r="AT531" s="5"/>
      <c r="AU531" s="5"/>
      <c r="AV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  <c r="AP532" s="5"/>
      <c r="AQ532" s="5"/>
      <c r="AR532" s="5"/>
      <c r="AS532" s="5"/>
      <c r="AT532" s="5"/>
      <c r="AU532" s="5"/>
      <c r="AV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  <c r="AP533" s="5"/>
      <c r="AQ533" s="5"/>
      <c r="AR533" s="5"/>
      <c r="AS533" s="5"/>
      <c r="AT533" s="5"/>
      <c r="AU533" s="5"/>
      <c r="AV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  <c r="AP534" s="5"/>
      <c r="AQ534" s="5"/>
      <c r="AR534" s="5"/>
      <c r="AS534" s="5"/>
      <c r="AT534" s="5"/>
      <c r="AU534" s="5"/>
      <c r="AV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  <c r="AP535" s="5"/>
      <c r="AQ535" s="5"/>
      <c r="AR535" s="5"/>
      <c r="AS535" s="5"/>
      <c r="AT535" s="5"/>
      <c r="AU535" s="5"/>
      <c r="AV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  <c r="AP536" s="5"/>
      <c r="AQ536" s="5"/>
      <c r="AR536" s="5"/>
      <c r="AS536" s="5"/>
      <c r="AT536" s="5"/>
      <c r="AU536" s="5"/>
      <c r="AV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  <c r="AP537" s="5"/>
      <c r="AQ537" s="5"/>
      <c r="AR537" s="5"/>
      <c r="AS537" s="5"/>
      <c r="AT537" s="5"/>
      <c r="AU537" s="5"/>
      <c r="AV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  <c r="AP538" s="5"/>
      <c r="AQ538" s="5"/>
      <c r="AR538" s="5"/>
      <c r="AS538" s="5"/>
      <c r="AT538" s="5"/>
      <c r="AU538" s="5"/>
      <c r="AV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  <c r="AP539" s="5"/>
      <c r="AQ539" s="5"/>
      <c r="AR539" s="5"/>
      <c r="AS539" s="5"/>
      <c r="AT539" s="5"/>
      <c r="AU539" s="5"/>
      <c r="AV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  <c r="AP540" s="5"/>
      <c r="AQ540" s="5"/>
      <c r="AR540" s="5"/>
      <c r="AS540" s="5"/>
      <c r="AT540" s="5"/>
      <c r="AU540" s="5"/>
      <c r="AV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  <c r="AP541" s="5"/>
      <c r="AQ541" s="5"/>
      <c r="AR541" s="5"/>
      <c r="AS541" s="5"/>
      <c r="AT541" s="5"/>
      <c r="AU541" s="5"/>
      <c r="AV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  <c r="AP542" s="5"/>
      <c r="AQ542" s="5"/>
      <c r="AR542" s="5"/>
      <c r="AS542" s="5"/>
      <c r="AT542" s="5"/>
      <c r="AU542" s="5"/>
      <c r="AV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  <c r="AP543" s="5"/>
      <c r="AQ543" s="5"/>
      <c r="AR543" s="5"/>
      <c r="AS543" s="5"/>
      <c r="AT543" s="5"/>
      <c r="AU543" s="5"/>
      <c r="AV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  <c r="AP544" s="5"/>
      <c r="AQ544" s="5"/>
      <c r="AR544" s="5"/>
      <c r="AS544" s="5"/>
      <c r="AT544" s="5"/>
      <c r="AU544" s="5"/>
      <c r="AV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  <c r="AP545" s="5"/>
      <c r="AQ545" s="5"/>
      <c r="AR545" s="5"/>
      <c r="AS545" s="5"/>
      <c r="AT545" s="5"/>
      <c r="AU545" s="5"/>
      <c r="AV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  <c r="AP546" s="5"/>
      <c r="AQ546" s="5"/>
      <c r="AR546" s="5"/>
      <c r="AS546" s="5"/>
      <c r="AT546" s="5"/>
      <c r="AU546" s="5"/>
      <c r="AV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  <c r="AP547" s="5"/>
      <c r="AQ547" s="5"/>
      <c r="AR547" s="5"/>
      <c r="AS547" s="5"/>
      <c r="AT547" s="5"/>
      <c r="AU547" s="5"/>
      <c r="AV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  <c r="AP548" s="5"/>
      <c r="AQ548" s="5"/>
      <c r="AR548" s="5"/>
      <c r="AS548" s="5"/>
      <c r="AT548" s="5"/>
      <c r="AU548" s="5"/>
      <c r="AV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  <c r="AP549" s="5"/>
      <c r="AQ549" s="5"/>
      <c r="AR549" s="5"/>
      <c r="AS549" s="5"/>
      <c r="AT549" s="5"/>
      <c r="AU549" s="5"/>
      <c r="AV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  <c r="AP550" s="5"/>
      <c r="AQ550" s="5"/>
      <c r="AR550" s="5"/>
      <c r="AS550" s="5"/>
      <c r="AT550" s="5"/>
      <c r="AU550" s="5"/>
      <c r="AV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  <c r="AP551" s="5"/>
      <c r="AQ551" s="5"/>
      <c r="AR551" s="5"/>
      <c r="AS551" s="5"/>
      <c r="AT551" s="5"/>
      <c r="AU551" s="5"/>
      <c r="AV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  <c r="AP552" s="5"/>
      <c r="AQ552" s="5"/>
      <c r="AR552" s="5"/>
      <c r="AS552" s="5"/>
      <c r="AT552" s="5"/>
      <c r="AU552" s="5"/>
      <c r="AV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  <c r="AP553" s="5"/>
      <c r="AQ553" s="5"/>
      <c r="AR553" s="5"/>
      <c r="AS553" s="5"/>
      <c r="AT553" s="5"/>
      <c r="AU553" s="5"/>
      <c r="AV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  <c r="AP554" s="5"/>
      <c r="AQ554" s="5"/>
      <c r="AR554" s="5"/>
      <c r="AS554" s="5"/>
      <c r="AT554" s="5"/>
      <c r="AU554" s="5"/>
      <c r="AV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  <c r="AP555" s="5"/>
      <c r="AQ555" s="5"/>
      <c r="AR555" s="5"/>
      <c r="AS555" s="5"/>
      <c r="AT555" s="5"/>
      <c r="AU555" s="5"/>
      <c r="AV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  <c r="AP556" s="5"/>
      <c r="AQ556" s="5"/>
      <c r="AR556" s="5"/>
      <c r="AS556" s="5"/>
      <c r="AT556" s="5"/>
      <c r="AU556" s="5"/>
      <c r="AV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  <c r="AP557" s="5"/>
      <c r="AQ557" s="5"/>
      <c r="AR557" s="5"/>
      <c r="AS557" s="5"/>
      <c r="AT557" s="5"/>
      <c r="AU557" s="5"/>
      <c r="AV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  <c r="AP558" s="5"/>
      <c r="AQ558" s="5"/>
      <c r="AR558" s="5"/>
      <c r="AS558" s="5"/>
      <c r="AT558" s="5"/>
      <c r="AU558" s="5"/>
      <c r="AV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  <c r="AP559" s="5"/>
      <c r="AQ559" s="5"/>
      <c r="AR559" s="5"/>
      <c r="AS559" s="5"/>
      <c r="AT559" s="5"/>
      <c r="AU559" s="5"/>
      <c r="AV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  <c r="AP560" s="5"/>
      <c r="AQ560" s="5"/>
      <c r="AR560" s="5"/>
      <c r="AS560" s="5"/>
      <c r="AT560" s="5"/>
      <c r="AU560" s="5"/>
      <c r="AV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  <c r="AP561" s="5"/>
      <c r="AQ561" s="5"/>
      <c r="AR561" s="5"/>
      <c r="AS561" s="5"/>
      <c r="AT561" s="5"/>
      <c r="AU561" s="5"/>
      <c r="AV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  <c r="AP562" s="5"/>
      <c r="AQ562" s="5"/>
      <c r="AR562" s="5"/>
      <c r="AS562" s="5"/>
      <c r="AT562" s="5"/>
      <c r="AU562" s="5"/>
      <c r="AV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  <c r="AP563" s="5"/>
      <c r="AQ563" s="5"/>
      <c r="AR563" s="5"/>
      <c r="AS563" s="5"/>
      <c r="AT563" s="5"/>
      <c r="AU563" s="5"/>
      <c r="AV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  <c r="AP564" s="5"/>
      <c r="AQ564" s="5"/>
      <c r="AR564" s="5"/>
      <c r="AS564" s="5"/>
      <c r="AT564" s="5"/>
      <c r="AU564" s="5"/>
      <c r="AV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  <c r="AP565" s="5"/>
      <c r="AQ565" s="5"/>
      <c r="AR565" s="5"/>
      <c r="AS565" s="5"/>
      <c r="AT565" s="5"/>
      <c r="AU565" s="5"/>
      <c r="AV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  <c r="AP566" s="5"/>
      <c r="AQ566" s="5"/>
      <c r="AR566" s="5"/>
      <c r="AS566" s="5"/>
      <c r="AT566" s="5"/>
      <c r="AU566" s="5"/>
      <c r="AV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  <c r="AP567" s="5"/>
      <c r="AQ567" s="5"/>
      <c r="AR567" s="5"/>
      <c r="AS567" s="5"/>
      <c r="AT567" s="5"/>
      <c r="AU567" s="5"/>
      <c r="AV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  <c r="AP568" s="5"/>
      <c r="AQ568" s="5"/>
      <c r="AR568" s="5"/>
      <c r="AS568" s="5"/>
      <c r="AT568" s="5"/>
      <c r="AU568" s="5"/>
      <c r="AV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  <c r="AP569" s="5"/>
      <c r="AQ569" s="5"/>
      <c r="AR569" s="5"/>
      <c r="AS569" s="5"/>
      <c r="AT569" s="5"/>
      <c r="AU569" s="5"/>
      <c r="AV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  <c r="AP570" s="5"/>
      <c r="AQ570" s="5"/>
      <c r="AR570" s="5"/>
      <c r="AS570" s="5"/>
      <c r="AT570" s="5"/>
      <c r="AU570" s="5"/>
      <c r="AV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  <c r="AP571" s="5"/>
      <c r="AQ571" s="5"/>
      <c r="AR571" s="5"/>
      <c r="AS571" s="5"/>
      <c r="AT571" s="5"/>
      <c r="AU571" s="5"/>
      <c r="AV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  <c r="AP572" s="5"/>
      <c r="AQ572" s="5"/>
      <c r="AR572" s="5"/>
      <c r="AS572" s="5"/>
      <c r="AT572" s="5"/>
      <c r="AU572" s="5"/>
      <c r="AV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  <c r="AP573" s="5"/>
      <c r="AQ573" s="5"/>
      <c r="AR573" s="5"/>
      <c r="AS573" s="5"/>
      <c r="AT573" s="5"/>
      <c r="AU573" s="5"/>
      <c r="AV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  <c r="AP574" s="5"/>
      <c r="AQ574" s="5"/>
      <c r="AR574" s="5"/>
      <c r="AS574" s="5"/>
      <c r="AT574" s="5"/>
      <c r="AU574" s="5"/>
      <c r="AV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  <c r="AP575" s="5"/>
      <c r="AQ575" s="5"/>
      <c r="AR575" s="5"/>
      <c r="AS575" s="5"/>
      <c r="AT575" s="5"/>
      <c r="AU575" s="5"/>
      <c r="AV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  <c r="AP576" s="5"/>
      <c r="AQ576" s="5"/>
      <c r="AR576" s="5"/>
      <c r="AS576" s="5"/>
      <c r="AT576" s="5"/>
      <c r="AU576" s="5"/>
      <c r="AV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  <c r="AP577" s="5"/>
      <c r="AQ577" s="5"/>
      <c r="AR577" s="5"/>
      <c r="AS577" s="5"/>
      <c r="AT577" s="5"/>
      <c r="AU577" s="5"/>
      <c r="AV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  <c r="AP578" s="5"/>
      <c r="AQ578" s="5"/>
      <c r="AR578" s="5"/>
      <c r="AS578" s="5"/>
      <c r="AT578" s="5"/>
      <c r="AU578" s="5"/>
      <c r="AV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  <c r="AP579" s="5"/>
      <c r="AQ579" s="5"/>
      <c r="AR579" s="5"/>
      <c r="AS579" s="5"/>
      <c r="AT579" s="5"/>
      <c r="AU579" s="5"/>
      <c r="AV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  <c r="AP580" s="5"/>
      <c r="AQ580" s="5"/>
      <c r="AR580" s="5"/>
      <c r="AS580" s="5"/>
      <c r="AT580" s="5"/>
      <c r="AU580" s="5"/>
      <c r="AV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  <c r="AP581" s="5"/>
      <c r="AQ581" s="5"/>
      <c r="AR581" s="5"/>
      <c r="AS581" s="5"/>
      <c r="AT581" s="5"/>
      <c r="AU581" s="5"/>
      <c r="AV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  <c r="AP582" s="5"/>
      <c r="AQ582" s="5"/>
      <c r="AR582" s="5"/>
      <c r="AS582" s="5"/>
      <c r="AT582" s="5"/>
      <c r="AU582" s="5"/>
      <c r="AV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  <c r="AP583" s="5"/>
      <c r="AQ583" s="5"/>
      <c r="AR583" s="5"/>
      <c r="AS583" s="5"/>
      <c r="AT583" s="5"/>
      <c r="AU583" s="5"/>
      <c r="AV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  <c r="AP584" s="5"/>
      <c r="AQ584" s="5"/>
      <c r="AR584" s="5"/>
      <c r="AS584" s="5"/>
      <c r="AT584" s="5"/>
      <c r="AU584" s="5"/>
      <c r="AV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  <c r="AP585" s="5"/>
      <c r="AQ585" s="5"/>
      <c r="AR585" s="5"/>
      <c r="AS585" s="5"/>
      <c r="AT585" s="5"/>
      <c r="AU585" s="5"/>
      <c r="AV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  <c r="AP586" s="5"/>
      <c r="AQ586" s="5"/>
      <c r="AR586" s="5"/>
      <c r="AS586" s="5"/>
      <c r="AT586" s="5"/>
      <c r="AU586" s="5"/>
      <c r="AV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  <c r="AP587" s="5"/>
      <c r="AQ587" s="5"/>
      <c r="AR587" s="5"/>
      <c r="AS587" s="5"/>
      <c r="AT587" s="5"/>
      <c r="AU587" s="5"/>
      <c r="AV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  <c r="AP588" s="5"/>
      <c r="AQ588" s="5"/>
      <c r="AR588" s="5"/>
      <c r="AS588" s="5"/>
      <c r="AT588" s="5"/>
      <c r="AU588" s="5"/>
      <c r="AV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  <c r="AP589" s="5"/>
      <c r="AQ589" s="5"/>
      <c r="AR589" s="5"/>
      <c r="AS589" s="5"/>
      <c r="AT589" s="5"/>
      <c r="AU589" s="5"/>
      <c r="AV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  <c r="AP590" s="5"/>
      <c r="AQ590" s="5"/>
      <c r="AR590" s="5"/>
      <c r="AS590" s="5"/>
      <c r="AT590" s="5"/>
      <c r="AU590" s="5"/>
      <c r="AV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  <c r="AP591" s="5"/>
      <c r="AQ591" s="5"/>
      <c r="AR591" s="5"/>
      <c r="AS591" s="5"/>
      <c r="AT591" s="5"/>
      <c r="AU591" s="5"/>
      <c r="AV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  <c r="AP592" s="5"/>
      <c r="AQ592" s="5"/>
      <c r="AR592" s="5"/>
      <c r="AS592" s="5"/>
      <c r="AT592" s="5"/>
      <c r="AU592" s="5"/>
      <c r="AV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  <c r="AP593" s="5"/>
      <c r="AQ593" s="5"/>
      <c r="AR593" s="5"/>
      <c r="AS593" s="5"/>
      <c r="AT593" s="5"/>
      <c r="AU593" s="5"/>
      <c r="AV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  <c r="AP594" s="5"/>
      <c r="AQ594" s="5"/>
      <c r="AR594" s="5"/>
      <c r="AS594" s="5"/>
      <c r="AT594" s="5"/>
      <c r="AU594" s="5"/>
      <c r="AV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  <c r="AP595" s="5"/>
      <c r="AQ595" s="5"/>
      <c r="AR595" s="5"/>
      <c r="AS595" s="5"/>
      <c r="AT595" s="5"/>
      <c r="AU595" s="5"/>
      <c r="AV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  <c r="AP596" s="5"/>
      <c r="AQ596" s="5"/>
      <c r="AR596" s="5"/>
      <c r="AS596" s="5"/>
      <c r="AT596" s="5"/>
      <c r="AU596" s="5"/>
      <c r="AV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  <c r="AP597" s="5"/>
      <c r="AQ597" s="5"/>
      <c r="AR597" s="5"/>
      <c r="AS597" s="5"/>
      <c r="AT597" s="5"/>
      <c r="AU597" s="5"/>
      <c r="AV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  <c r="AP598" s="5"/>
      <c r="AQ598" s="5"/>
      <c r="AR598" s="5"/>
      <c r="AS598" s="5"/>
      <c r="AT598" s="5"/>
      <c r="AU598" s="5"/>
      <c r="AV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  <c r="AP599" s="5"/>
      <c r="AQ599" s="5"/>
      <c r="AR599" s="5"/>
      <c r="AS599" s="5"/>
      <c r="AT599" s="5"/>
      <c r="AU599" s="5"/>
      <c r="AV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  <c r="AP600" s="5"/>
      <c r="AQ600" s="5"/>
      <c r="AR600" s="5"/>
      <c r="AS600" s="5"/>
      <c r="AT600" s="5"/>
      <c r="AU600" s="5"/>
      <c r="AV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  <c r="AP601" s="5"/>
      <c r="AQ601" s="5"/>
      <c r="AR601" s="5"/>
      <c r="AS601" s="5"/>
      <c r="AT601" s="5"/>
      <c r="AU601" s="5"/>
      <c r="AV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  <c r="AP602" s="5"/>
      <c r="AQ602" s="5"/>
      <c r="AR602" s="5"/>
      <c r="AS602" s="5"/>
      <c r="AT602" s="5"/>
      <c r="AU602" s="5"/>
      <c r="AV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  <c r="AP603" s="5"/>
      <c r="AQ603" s="5"/>
      <c r="AR603" s="5"/>
      <c r="AS603" s="5"/>
      <c r="AT603" s="5"/>
      <c r="AU603" s="5"/>
      <c r="AV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  <c r="AP604" s="5"/>
      <c r="AQ604" s="5"/>
      <c r="AR604" s="5"/>
      <c r="AS604" s="5"/>
      <c r="AT604" s="5"/>
      <c r="AU604" s="5"/>
      <c r="AV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  <c r="AP605" s="5"/>
      <c r="AQ605" s="5"/>
      <c r="AR605" s="5"/>
      <c r="AS605" s="5"/>
      <c r="AT605" s="5"/>
      <c r="AU605" s="5"/>
      <c r="AV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  <c r="AP606" s="5"/>
      <c r="AQ606" s="5"/>
      <c r="AR606" s="5"/>
      <c r="AS606" s="5"/>
      <c r="AT606" s="5"/>
      <c r="AU606" s="5"/>
      <c r="AV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  <c r="AP607" s="5"/>
      <c r="AQ607" s="5"/>
      <c r="AR607" s="5"/>
      <c r="AS607" s="5"/>
      <c r="AT607" s="5"/>
      <c r="AU607" s="5"/>
      <c r="AV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  <c r="AP608" s="5"/>
      <c r="AQ608" s="5"/>
      <c r="AR608" s="5"/>
      <c r="AS608" s="5"/>
      <c r="AT608" s="5"/>
      <c r="AU608" s="5"/>
      <c r="AV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  <c r="AP609" s="5"/>
      <c r="AQ609" s="5"/>
      <c r="AR609" s="5"/>
      <c r="AS609" s="5"/>
      <c r="AT609" s="5"/>
      <c r="AU609" s="5"/>
      <c r="AV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  <c r="AP610" s="5"/>
      <c r="AQ610" s="5"/>
      <c r="AR610" s="5"/>
      <c r="AS610" s="5"/>
      <c r="AT610" s="5"/>
      <c r="AU610" s="5"/>
      <c r="AV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  <c r="AP611" s="5"/>
      <c r="AQ611" s="5"/>
      <c r="AR611" s="5"/>
      <c r="AS611" s="5"/>
      <c r="AT611" s="5"/>
      <c r="AU611" s="5"/>
      <c r="AV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  <c r="AP612" s="5"/>
      <c r="AQ612" s="5"/>
      <c r="AR612" s="5"/>
      <c r="AS612" s="5"/>
      <c r="AT612" s="5"/>
      <c r="AU612" s="5"/>
      <c r="AV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  <c r="AP613" s="5"/>
      <c r="AQ613" s="5"/>
      <c r="AR613" s="5"/>
      <c r="AS613" s="5"/>
      <c r="AT613" s="5"/>
      <c r="AU613" s="5"/>
      <c r="AV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  <c r="AP614" s="5"/>
      <c r="AQ614" s="5"/>
      <c r="AR614" s="5"/>
      <c r="AS614" s="5"/>
      <c r="AT614" s="5"/>
      <c r="AU614" s="5"/>
      <c r="AV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  <c r="AP615" s="5"/>
      <c r="AQ615" s="5"/>
      <c r="AR615" s="5"/>
      <c r="AS615" s="5"/>
      <c r="AT615" s="5"/>
      <c r="AU615" s="5"/>
      <c r="AV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  <c r="AP616" s="5"/>
      <c r="AQ616" s="5"/>
      <c r="AR616" s="5"/>
      <c r="AS616" s="5"/>
      <c r="AT616" s="5"/>
      <c r="AU616" s="5"/>
      <c r="AV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  <c r="AP617" s="5"/>
      <c r="AQ617" s="5"/>
      <c r="AR617" s="5"/>
      <c r="AS617" s="5"/>
      <c r="AT617" s="5"/>
      <c r="AU617" s="5"/>
      <c r="AV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  <c r="AP618" s="5"/>
      <c r="AQ618" s="5"/>
      <c r="AR618" s="5"/>
      <c r="AS618" s="5"/>
      <c r="AT618" s="5"/>
      <c r="AU618" s="5"/>
      <c r="AV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  <c r="AP619" s="5"/>
      <c r="AQ619" s="5"/>
      <c r="AR619" s="5"/>
      <c r="AS619" s="5"/>
      <c r="AT619" s="5"/>
      <c r="AU619" s="5"/>
      <c r="AV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  <c r="AP620" s="5"/>
      <c r="AQ620" s="5"/>
      <c r="AR620" s="5"/>
      <c r="AS620" s="5"/>
      <c r="AT620" s="5"/>
      <c r="AU620" s="5"/>
      <c r="AV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  <c r="AP621" s="5"/>
      <c r="AQ621" s="5"/>
      <c r="AR621" s="5"/>
      <c r="AS621" s="5"/>
      <c r="AT621" s="5"/>
      <c r="AU621" s="5"/>
      <c r="AV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  <c r="AP622" s="5"/>
      <c r="AQ622" s="5"/>
      <c r="AR622" s="5"/>
      <c r="AS622" s="5"/>
      <c r="AT622" s="5"/>
      <c r="AU622" s="5"/>
      <c r="AV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  <c r="AP623" s="5"/>
      <c r="AQ623" s="5"/>
      <c r="AR623" s="5"/>
      <c r="AS623" s="5"/>
      <c r="AT623" s="5"/>
      <c r="AU623" s="5"/>
      <c r="AV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  <c r="AP624" s="5"/>
      <c r="AQ624" s="5"/>
      <c r="AR624" s="5"/>
      <c r="AS624" s="5"/>
      <c r="AT624" s="5"/>
      <c r="AU624" s="5"/>
      <c r="AV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  <c r="AP625" s="5"/>
      <c r="AQ625" s="5"/>
      <c r="AR625" s="5"/>
      <c r="AS625" s="5"/>
      <c r="AT625" s="5"/>
      <c r="AU625" s="5"/>
      <c r="AV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  <c r="AP626" s="5"/>
      <c r="AQ626" s="5"/>
      <c r="AR626" s="5"/>
      <c r="AS626" s="5"/>
      <c r="AT626" s="5"/>
      <c r="AU626" s="5"/>
      <c r="AV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  <c r="AP627" s="5"/>
      <c r="AQ627" s="5"/>
      <c r="AR627" s="5"/>
      <c r="AS627" s="5"/>
      <c r="AT627" s="5"/>
      <c r="AU627" s="5"/>
      <c r="AV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  <c r="AP628" s="5"/>
      <c r="AQ628" s="5"/>
      <c r="AR628" s="5"/>
      <c r="AS628" s="5"/>
      <c r="AT628" s="5"/>
      <c r="AU628" s="5"/>
      <c r="AV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  <c r="AP629" s="5"/>
      <c r="AQ629" s="5"/>
      <c r="AR629" s="5"/>
      <c r="AS629" s="5"/>
      <c r="AT629" s="5"/>
      <c r="AU629" s="5"/>
      <c r="AV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  <c r="AP630" s="5"/>
      <c r="AQ630" s="5"/>
      <c r="AR630" s="5"/>
      <c r="AS630" s="5"/>
      <c r="AT630" s="5"/>
      <c r="AU630" s="5"/>
      <c r="AV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  <c r="AP631" s="5"/>
      <c r="AQ631" s="5"/>
      <c r="AR631" s="5"/>
      <c r="AS631" s="5"/>
      <c r="AT631" s="5"/>
      <c r="AU631" s="5"/>
      <c r="AV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  <c r="AP632" s="5"/>
      <c r="AQ632" s="5"/>
      <c r="AR632" s="5"/>
      <c r="AS632" s="5"/>
      <c r="AT632" s="5"/>
      <c r="AU632" s="5"/>
      <c r="AV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  <c r="AP633" s="5"/>
      <c r="AQ633" s="5"/>
      <c r="AR633" s="5"/>
      <c r="AS633" s="5"/>
      <c r="AT633" s="5"/>
      <c r="AU633" s="5"/>
      <c r="AV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  <c r="AP634" s="5"/>
      <c r="AQ634" s="5"/>
      <c r="AR634" s="5"/>
      <c r="AS634" s="5"/>
      <c r="AT634" s="5"/>
      <c r="AU634" s="5"/>
      <c r="AV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  <c r="AP635" s="5"/>
      <c r="AQ635" s="5"/>
      <c r="AR635" s="5"/>
      <c r="AS635" s="5"/>
      <c r="AT635" s="5"/>
      <c r="AU635" s="5"/>
      <c r="AV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  <c r="AP636" s="5"/>
      <c r="AQ636" s="5"/>
      <c r="AR636" s="5"/>
      <c r="AS636" s="5"/>
      <c r="AT636" s="5"/>
      <c r="AU636" s="5"/>
      <c r="AV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  <c r="AP637" s="5"/>
      <c r="AQ637" s="5"/>
      <c r="AR637" s="5"/>
      <c r="AS637" s="5"/>
      <c r="AT637" s="5"/>
      <c r="AU637" s="5"/>
      <c r="AV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  <c r="AP638" s="5"/>
      <c r="AQ638" s="5"/>
      <c r="AR638" s="5"/>
      <c r="AS638" s="5"/>
      <c r="AT638" s="5"/>
      <c r="AU638" s="5"/>
      <c r="AV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  <c r="AP639" s="5"/>
      <c r="AQ639" s="5"/>
      <c r="AR639" s="5"/>
      <c r="AS639" s="5"/>
      <c r="AT639" s="5"/>
      <c r="AU639" s="5"/>
      <c r="AV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  <c r="AP640" s="5"/>
      <c r="AQ640" s="5"/>
      <c r="AR640" s="5"/>
      <c r="AS640" s="5"/>
      <c r="AT640" s="5"/>
      <c r="AU640" s="5"/>
      <c r="AV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  <c r="AP641" s="5"/>
      <c r="AQ641" s="5"/>
      <c r="AR641" s="5"/>
      <c r="AS641" s="5"/>
      <c r="AT641" s="5"/>
      <c r="AU641" s="5"/>
      <c r="AV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  <c r="AP642" s="5"/>
      <c r="AQ642" s="5"/>
      <c r="AR642" s="5"/>
      <c r="AS642" s="5"/>
      <c r="AT642" s="5"/>
      <c r="AU642" s="5"/>
      <c r="AV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  <c r="AP643" s="5"/>
      <c r="AQ643" s="5"/>
      <c r="AR643" s="5"/>
      <c r="AS643" s="5"/>
      <c r="AT643" s="5"/>
      <c r="AU643" s="5"/>
      <c r="AV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  <c r="AP644" s="5"/>
      <c r="AQ644" s="5"/>
      <c r="AR644" s="5"/>
      <c r="AS644" s="5"/>
      <c r="AT644" s="5"/>
      <c r="AU644" s="5"/>
      <c r="AV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  <c r="AP645" s="5"/>
      <c r="AQ645" s="5"/>
      <c r="AR645" s="5"/>
      <c r="AS645" s="5"/>
      <c r="AT645" s="5"/>
      <c r="AU645" s="5"/>
      <c r="AV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  <c r="AP646" s="5"/>
      <c r="AQ646" s="5"/>
      <c r="AR646" s="5"/>
      <c r="AS646" s="5"/>
      <c r="AT646" s="5"/>
      <c r="AU646" s="5"/>
      <c r="AV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  <c r="AP647" s="5"/>
      <c r="AQ647" s="5"/>
      <c r="AR647" s="5"/>
      <c r="AS647" s="5"/>
      <c r="AT647" s="5"/>
      <c r="AU647" s="5"/>
      <c r="AV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  <c r="AP648" s="5"/>
      <c r="AQ648" s="5"/>
      <c r="AR648" s="5"/>
      <c r="AS648" s="5"/>
      <c r="AT648" s="5"/>
      <c r="AU648" s="5"/>
      <c r="AV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  <c r="AP649" s="5"/>
      <c r="AQ649" s="5"/>
      <c r="AR649" s="5"/>
      <c r="AS649" s="5"/>
      <c r="AT649" s="5"/>
      <c r="AU649" s="5"/>
      <c r="AV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  <c r="AP650" s="5"/>
      <c r="AQ650" s="5"/>
      <c r="AR650" s="5"/>
      <c r="AS650" s="5"/>
      <c r="AT650" s="5"/>
      <c r="AU650" s="5"/>
      <c r="AV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  <c r="AP651" s="5"/>
      <c r="AQ651" s="5"/>
      <c r="AR651" s="5"/>
      <c r="AS651" s="5"/>
      <c r="AT651" s="5"/>
      <c r="AU651" s="5"/>
      <c r="AV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  <c r="AP652" s="5"/>
      <c r="AQ652" s="5"/>
      <c r="AR652" s="5"/>
      <c r="AS652" s="5"/>
      <c r="AT652" s="5"/>
      <c r="AU652" s="5"/>
      <c r="AV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  <c r="AP653" s="5"/>
      <c r="AQ653" s="5"/>
      <c r="AR653" s="5"/>
      <c r="AS653" s="5"/>
      <c r="AT653" s="5"/>
      <c r="AU653" s="5"/>
      <c r="AV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  <c r="AP654" s="5"/>
      <c r="AQ654" s="5"/>
      <c r="AR654" s="5"/>
      <c r="AS654" s="5"/>
      <c r="AT654" s="5"/>
      <c r="AU654" s="5"/>
      <c r="AV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  <c r="AP655" s="5"/>
      <c r="AQ655" s="5"/>
      <c r="AR655" s="5"/>
      <c r="AS655" s="5"/>
      <c r="AT655" s="5"/>
      <c r="AU655" s="5"/>
      <c r="AV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  <c r="AP656" s="5"/>
      <c r="AQ656" s="5"/>
      <c r="AR656" s="5"/>
      <c r="AS656" s="5"/>
      <c r="AT656" s="5"/>
      <c r="AU656" s="5"/>
      <c r="AV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  <c r="AP657" s="5"/>
      <c r="AQ657" s="5"/>
      <c r="AR657" s="5"/>
      <c r="AS657" s="5"/>
      <c r="AT657" s="5"/>
      <c r="AU657" s="5"/>
      <c r="AV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  <c r="AP658" s="5"/>
      <c r="AQ658" s="5"/>
      <c r="AR658" s="5"/>
      <c r="AS658" s="5"/>
      <c r="AT658" s="5"/>
      <c r="AU658" s="5"/>
      <c r="AV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  <c r="AP659" s="5"/>
      <c r="AQ659" s="5"/>
      <c r="AR659" s="5"/>
      <c r="AS659" s="5"/>
      <c r="AT659" s="5"/>
      <c r="AU659" s="5"/>
      <c r="AV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  <c r="AP660" s="5"/>
      <c r="AQ660" s="5"/>
      <c r="AR660" s="5"/>
      <c r="AS660" s="5"/>
      <c r="AT660" s="5"/>
      <c r="AU660" s="5"/>
      <c r="AV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  <c r="AP661" s="5"/>
      <c r="AQ661" s="5"/>
      <c r="AR661" s="5"/>
      <c r="AS661" s="5"/>
      <c r="AT661" s="5"/>
      <c r="AU661" s="5"/>
      <c r="AV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  <c r="AP662" s="5"/>
      <c r="AQ662" s="5"/>
      <c r="AR662" s="5"/>
      <c r="AS662" s="5"/>
      <c r="AT662" s="5"/>
      <c r="AU662" s="5"/>
      <c r="AV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  <c r="AP663" s="5"/>
      <c r="AQ663" s="5"/>
      <c r="AR663" s="5"/>
      <c r="AS663" s="5"/>
      <c r="AT663" s="5"/>
      <c r="AU663" s="5"/>
      <c r="AV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  <c r="AP664" s="5"/>
      <c r="AQ664" s="5"/>
      <c r="AR664" s="5"/>
      <c r="AS664" s="5"/>
      <c r="AT664" s="5"/>
      <c r="AU664" s="5"/>
      <c r="AV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  <c r="AP665" s="5"/>
      <c r="AQ665" s="5"/>
      <c r="AR665" s="5"/>
      <c r="AS665" s="5"/>
      <c r="AT665" s="5"/>
      <c r="AU665" s="5"/>
      <c r="AV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  <c r="AP666" s="5"/>
      <c r="AQ666" s="5"/>
      <c r="AR666" s="5"/>
      <c r="AS666" s="5"/>
      <c r="AT666" s="5"/>
      <c r="AU666" s="5"/>
      <c r="AV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  <c r="AP667" s="5"/>
      <c r="AQ667" s="5"/>
      <c r="AR667" s="5"/>
      <c r="AS667" s="5"/>
      <c r="AT667" s="5"/>
      <c r="AU667" s="5"/>
      <c r="AV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  <c r="AP668" s="5"/>
      <c r="AQ668" s="5"/>
      <c r="AR668" s="5"/>
      <c r="AS668" s="5"/>
      <c r="AT668" s="5"/>
      <c r="AU668" s="5"/>
      <c r="AV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  <c r="AP669" s="5"/>
      <c r="AQ669" s="5"/>
      <c r="AR669" s="5"/>
      <c r="AS669" s="5"/>
      <c r="AT669" s="5"/>
      <c r="AU669" s="5"/>
      <c r="AV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  <c r="AP670" s="5"/>
      <c r="AQ670" s="5"/>
      <c r="AR670" s="5"/>
      <c r="AS670" s="5"/>
      <c r="AT670" s="5"/>
      <c r="AU670" s="5"/>
      <c r="AV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  <c r="AP671" s="5"/>
      <c r="AQ671" s="5"/>
      <c r="AR671" s="5"/>
      <c r="AS671" s="5"/>
      <c r="AT671" s="5"/>
      <c r="AU671" s="5"/>
      <c r="AV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  <c r="AP672" s="5"/>
      <c r="AQ672" s="5"/>
      <c r="AR672" s="5"/>
      <c r="AS672" s="5"/>
      <c r="AT672" s="5"/>
      <c r="AU672" s="5"/>
      <c r="AV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  <c r="AP673" s="5"/>
      <c r="AQ673" s="5"/>
      <c r="AR673" s="5"/>
      <c r="AS673" s="5"/>
      <c r="AT673" s="5"/>
      <c r="AU673" s="5"/>
      <c r="AV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  <c r="AP674" s="5"/>
      <c r="AQ674" s="5"/>
      <c r="AR674" s="5"/>
      <c r="AS674" s="5"/>
      <c r="AT674" s="5"/>
      <c r="AU674" s="5"/>
      <c r="AV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  <c r="AP675" s="5"/>
      <c r="AQ675" s="5"/>
      <c r="AR675" s="5"/>
      <c r="AS675" s="5"/>
      <c r="AT675" s="5"/>
      <c r="AU675" s="5"/>
      <c r="AV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  <c r="AP676" s="5"/>
      <c r="AQ676" s="5"/>
      <c r="AR676" s="5"/>
      <c r="AS676" s="5"/>
      <c r="AT676" s="5"/>
      <c r="AU676" s="5"/>
      <c r="AV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  <c r="AP677" s="5"/>
      <c r="AQ677" s="5"/>
      <c r="AR677" s="5"/>
      <c r="AS677" s="5"/>
      <c r="AT677" s="5"/>
      <c r="AU677" s="5"/>
      <c r="AV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  <c r="AP678" s="5"/>
      <c r="AQ678" s="5"/>
      <c r="AR678" s="5"/>
      <c r="AS678" s="5"/>
      <c r="AT678" s="5"/>
      <c r="AU678" s="5"/>
      <c r="AV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  <c r="AP679" s="5"/>
      <c r="AQ679" s="5"/>
      <c r="AR679" s="5"/>
      <c r="AS679" s="5"/>
      <c r="AT679" s="5"/>
      <c r="AU679" s="5"/>
      <c r="AV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  <c r="AP680" s="5"/>
      <c r="AQ680" s="5"/>
      <c r="AR680" s="5"/>
      <c r="AS680" s="5"/>
      <c r="AT680" s="5"/>
      <c r="AU680" s="5"/>
      <c r="AV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  <c r="AP681" s="5"/>
      <c r="AQ681" s="5"/>
      <c r="AR681" s="5"/>
      <c r="AS681" s="5"/>
      <c r="AT681" s="5"/>
      <c r="AU681" s="5"/>
      <c r="AV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  <c r="AP682" s="5"/>
      <c r="AQ682" s="5"/>
      <c r="AR682" s="5"/>
      <c r="AS682" s="5"/>
      <c r="AT682" s="5"/>
      <c r="AU682" s="5"/>
      <c r="AV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  <c r="AP683" s="5"/>
      <c r="AQ683" s="5"/>
      <c r="AR683" s="5"/>
      <c r="AS683" s="5"/>
      <c r="AT683" s="5"/>
      <c r="AU683" s="5"/>
      <c r="AV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  <c r="AP684" s="5"/>
      <c r="AQ684" s="5"/>
      <c r="AR684" s="5"/>
      <c r="AS684" s="5"/>
      <c r="AT684" s="5"/>
      <c r="AU684" s="5"/>
      <c r="AV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  <c r="AP685" s="5"/>
      <c r="AQ685" s="5"/>
      <c r="AR685" s="5"/>
      <c r="AS685" s="5"/>
      <c r="AT685" s="5"/>
      <c r="AU685" s="5"/>
      <c r="AV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  <c r="AP686" s="5"/>
      <c r="AQ686" s="5"/>
      <c r="AR686" s="5"/>
      <c r="AS686" s="5"/>
      <c r="AT686" s="5"/>
      <c r="AU686" s="5"/>
      <c r="AV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  <c r="AP687" s="5"/>
      <c r="AQ687" s="5"/>
      <c r="AR687" s="5"/>
      <c r="AS687" s="5"/>
      <c r="AT687" s="5"/>
      <c r="AU687" s="5"/>
      <c r="AV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  <c r="AP688" s="5"/>
      <c r="AQ688" s="5"/>
      <c r="AR688" s="5"/>
      <c r="AS688" s="5"/>
      <c r="AT688" s="5"/>
      <c r="AU688" s="5"/>
      <c r="AV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  <c r="AP689" s="5"/>
      <c r="AQ689" s="5"/>
      <c r="AR689" s="5"/>
      <c r="AS689" s="5"/>
      <c r="AT689" s="5"/>
      <c r="AU689" s="5"/>
      <c r="AV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  <c r="AP690" s="5"/>
      <c r="AQ690" s="5"/>
      <c r="AR690" s="5"/>
      <c r="AS690" s="5"/>
      <c r="AT690" s="5"/>
      <c r="AU690" s="5"/>
      <c r="AV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  <c r="AP691" s="5"/>
      <c r="AQ691" s="5"/>
      <c r="AR691" s="5"/>
      <c r="AS691" s="5"/>
      <c r="AT691" s="5"/>
      <c r="AU691" s="5"/>
      <c r="AV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  <c r="AP692" s="5"/>
      <c r="AQ692" s="5"/>
      <c r="AR692" s="5"/>
      <c r="AS692" s="5"/>
      <c r="AT692" s="5"/>
      <c r="AU692" s="5"/>
      <c r="AV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  <c r="AP693" s="5"/>
      <c r="AQ693" s="5"/>
      <c r="AR693" s="5"/>
      <c r="AS693" s="5"/>
      <c r="AT693" s="5"/>
      <c r="AU693" s="5"/>
      <c r="AV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  <c r="AP694" s="5"/>
      <c r="AQ694" s="5"/>
      <c r="AR694" s="5"/>
      <c r="AS694" s="5"/>
      <c r="AT694" s="5"/>
      <c r="AU694" s="5"/>
      <c r="AV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  <c r="AP695" s="5"/>
      <c r="AQ695" s="5"/>
      <c r="AR695" s="5"/>
      <c r="AS695" s="5"/>
      <c r="AT695" s="5"/>
      <c r="AU695" s="5"/>
      <c r="AV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  <c r="AP696" s="5"/>
      <c r="AQ696" s="5"/>
      <c r="AR696" s="5"/>
      <c r="AS696" s="5"/>
      <c r="AT696" s="5"/>
      <c r="AU696" s="5"/>
      <c r="AV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  <c r="AP697" s="5"/>
      <c r="AQ697" s="5"/>
      <c r="AR697" s="5"/>
      <c r="AS697" s="5"/>
      <c r="AT697" s="5"/>
      <c r="AU697" s="5"/>
      <c r="AV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  <c r="AP698" s="5"/>
      <c r="AQ698" s="5"/>
      <c r="AR698" s="5"/>
      <c r="AS698" s="5"/>
      <c r="AT698" s="5"/>
      <c r="AU698" s="5"/>
      <c r="AV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  <c r="AP699" s="5"/>
      <c r="AQ699" s="5"/>
      <c r="AR699" s="5"/>
      <c r="AS699" s="5"/>
      <c r="AT699" s="5"/>
      <c r="AU699" s="5"/>
      <c r="AV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  <c r="AP700" s="5"/>
      <c r="AQ700" s="5"/>
      <c r="AR700" s="5"/>
      <c r="AS700" s="5"/>
      <c r="AT700" s="5"/>
      <c r="AU700" s="5"/>
      <c r="AV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  <c r="AP701" s="5"/>
      <c r="AQ701" s="5"/>
      <c r="AR701" s="5"/>
      <c r="AS701" s="5"/>
      <c r="AT701" s="5"/>
      <c r="AU701" s="5"/>
      <c r="AV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  <c r="AP702" s="5"/>
      <c r="AQ702" s="5"/>
      <c r="AR702" s="5"/>
      <c r="AS702" s="5"/>
      <c r="AT702" s="5"/>
      <c r="AU702" s="5"/>
      <c r="AV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  <c r="AP703" s="5"/>
      <c r="AQ703" s="5"/>
      <c r="AR703" s="5"/>
      <c r="AS703" s="5"/>
      <c r="AT703" s="5"/>
      <c r="AU703" s="5"/>
      <c r="AV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  <c r="AP704" s="5"/>
      <c r="AQ704" s="5"/>
      <c r="AR704" s="5"/>
      <c r="AS704" s="5"/>
      <c r="AT704" s="5"/>
      <c r="AU704" s="5"/>
      <c r="AV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  <c r="AP705" s="5"/>
      <c r="AQ705" s="5"/>
      <c r="AR705" s="5"/>
      <c r="AS705" s="5"/>
      <c r="AT705" s="5"/>
      <c r="AU705" s="5"/>
      <c r="AV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  <c r="AP706" s="5"/>
      <c r="AQ706" s="5"/>
      <c r="AR706" s="5"/>
      <c r="AS706" s="5"/>
      <c r="AT706" s="5"/>
      <c r="AU706" s="5"/>
      <c r="AV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  <c r="AP707" s="5"/>
      <c r="AQ707" s="5"/>
      <c r="AR707" s="5"/>
      <c r="AS707" s="5"/>
      <c r="AT707" s="5"/>
      <c r="AU707" s="5"/>
      <c r="AV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  <c r="AP708" s="5"/>
      <c r="AQ708" s="5"/>
      <c r="AR708" s="5"/>
      <c r="AS708" s="5"/>
      <c r="AT708" s="5"/>
      <c r="AU708" s="5"/>
      <c r="AV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  <c r="AP709" s="5"/>
      <c r="AQ709" s="5"/>
      <c r="AR709" s="5"/>
      <c r="AS709" s="5"/>
      <c r="AT709" s="5"/>
      <c r="AU709" s="5"/>
      <c r="AV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  <c r="AP710" s="5"/>
      <c r="AQ710" s="5"/>
      <c r="AR710" s="5"/>
      <c r="AS710" s="5"/>
      <c r="AT710" s="5"/>
      <c r="AU710" s="5"/>
      <c r="AV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  <c r="AP711" s="5"/>
      <c r="AQ711" s="5"/>
      <c r="AR711" s="5"/>
      <c r="AS711" s="5"/>
      <c r="AT711" s="5"/>
      <c r="AU711" s="5"/>
      <c r="AV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  <c r="AP712" s="5"/>
      <c r="AQ712" s="5"/>
      <c r="AR712" s="5"/>
      <c r="AS712" s="5"/>
      <c r="AT712" s="5"/>
      <c r="AU712" s="5"/>
      <c r="AV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  <c r="AP713" s="5"/>
      <c r="AQ713" s="5"/>
      <c r="AR713" s="5"/>
      <c r="AS713" s="5"/>
      <c r="AT713" s="5"/>
      <c r="AU713" s="5"/>
      <c r="AV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  <c r="AP714" s="5"/>
      <c r="AQ714" s="5"/>
      <c r="AR714" s="5"/>
      <c r="AS714" s="5"/>
      <c r="AT714" s="5"/>
      <c r="AU714" s="5"/>
      <c r="AV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  <c r="AP715" s="5"/>
      <c r="AQ715" s="5"/>
      <c r="AR715" s="5"/>
      <c r="AS715" s="5"/>
      <c r="AT715" s="5"/>
      <c r="AU715" s="5"/>
      <c r="AV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  <c r="AP716" s="5"/>
      <c r="AQ716" s="5"/>
      <c r="AR716" s="5"/>
      <c r="AS716" s="5"/>
      <c r="AT716" s="5"/>
      <c r="AU716" s="5"/>
      <c r="AV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  <c r="AP717" s="5"/>
      <c r="AQ717" s="5"/>
      <c r="AR717" s="5"/>
      <c r="AS717" s="5"/>
      <c r="AT717" s="5"/>
      <c r="AU717" s="5"/>
      <c r="AV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  <c r="AP718" s="5"/>
      <c r="AQ718" s="5"/>
      <c r="AR718" s="5"/>
      <c r="AS718" s="5"/>
      <c r="AT718" s="5"/>
      <c r="AU718" s="5"/>
      <c r="AV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  <c r="AP719" s="5"/>
      <c r="AQ719" s="5"/>
      <c r="AR719" s="5"/>
      <c r="AS719" s="5"/>
      <c r="AT719" s="5"/>
      <c r="AU719" s="5"/>
      <c r="AV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  <c r="AP720" s="5"/>
      <c r="AQ720" s="5"/>
      <c r="AR720" s="5"/>
      <c r="AS720" s="5"/>
      <c r="AT720" s="5"/>
      <c r="AU720" s="5"/>
      <c r="AV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  <c r="AP721" s="5"/>
      <c r="AQ721" s="5"/>
      <c r="AR721" s="5"/>
      <c r="AS721" s="5"/>
      <c r="AT721" s="5"/>
      <c r="AU721" s="5"/>
      <c r="AV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  <c r="AP722" s="5"/>
      <c r="AQ722" s="5"/>
      <c r="AR722" s="5"/>
      <c r="AS722" s="5"/>
      <c r="AT722" s="5"/>
      <c r="AU722" s="5"/>
      <c r="AV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  <c r="AP723" s="5"/>
      <c r="AQ723" s="5"/>
      <c r="AR723" s="5"/>
      <c r="AS723" s="5"/>
      <c r="AT723" s="5"/>
      <c r="AU723" s="5"/>
      <c r="AV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  <c r="AP724" s="5"/>
      <c r="AQ724" s="5"/>
      <c r="AR724" s="5"/>
      <c r="AS724" s="5"/>
      <c r="AT724" s="5"/>
      <c r="AU724" s="5"/>
      <c r="AV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  <c r="AP725" s="5"/>
      <c r="AQ725" s="5"/>
      <c r="AR725" s="5"/>
      <c r="AS725" s="5"/>
      <c r="AT725" s="5"/>
      <c r="AU725" s="5"/>
      <c r="AV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  <c r="AP726" s="5"/>
      <c r="AQ726" s="5"/>
      <c r="AR726" s="5"/>
      <c r="AS726" s="5"/>
      <c r="AT726" s="5"/>
      <c r="AU726" s="5"/>
      <c r="AV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  <c r="AP727" s="5"/>
      <c r="AQ727" s="5"/>
      <c r="AR727" s="5"/>
      <c r="AS727" s="5"/>
      <c r="AT727" s="5"/>
      <c r="AU727" s="5"/>
      <c r="AV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  <c r="AP728" s="5"/>
      <c r="AQ728" s="5"/>
      <c r="AR728" s="5"/>
      <c r="AS728" s="5"/>
      <c r="AT728" s="5"/>
      <c r="AU728" s="5"/>
      <c r="AV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  <c r="AP729" s="5"/>
      <c r="AQ729" s="5"/>
      <c r="AR729" s="5"/>
      <c r="AS729" s="5"/>
      <c r="AT729" s="5"/>
      <c r="AU729" s="5"/>
      <c r="AV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  <c r="AP730" s="5"/>
      <c r="AQ730" s="5"/>
      <c r="AR730" s="5"/>
      <c r="AS730" s="5"/>
      <c r="AT730" s="5"/>
      <c r="AU730" s="5"/>
      <c r="AV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  <c r="AP731" s="5"/>
      <c r="AQ731" s="5"/>
      <c r="AR731" s="5"/>
      <c r="AS731" s="5"/>
      <c r="AT731" s="5"/>
      <c r="AU731" s="5"/>
      <c r="AV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  <c r="AP732" s="5"/>
      <c r="AQ732" s="5"/>
      <c r="AR732" s="5"/>
      <c r="AS732" s="5"/>
      <c r="AT732" s="5"/>
      <c r="AU732" s="5"/>
      <c r="AV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  <c r="AP733" s="5"/>
      <c r="AQ733" s="5"/>
      <c r="AR733" s="5"/>
      <c r="AS733" s="5"/>
      <c r="AT733" s="5"/>
      <c r="AU733" s="5"/>
      <c r="AV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  <c r="AP734" s="5"/>
      <c r="AQ734" s="5"/>
      <c r="AR734" s="5"/>
      <c r="AS734" s="5"/>
      <c r="AT734" s="5"/>
      <c r="AU734" s="5"/>
      <c r="AV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  <c r="AP735" s="5"/>
      <c r="AQ735" s="5"/>
      <c r="AR735" s="5"/>
      <c r="AS735" s="5"/>
      <c r="AT735" s="5"/>
      <c r="AU735" s="5"/>
      <c r="AV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  <c r="AP736" s="5"/>
      <c r="AQ736" s="5"/>
      <c r="AR736" s="5"/>
      <c r="AS736" s="5"/>
      <c r="AT736" s="5"/>
      <c r="AU736" s="5"/>
      <c r="AV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  <c r="AP737" s="5"/>
      <c r="AQ737" s="5"/>
      <c r="AR737" s="5"/>
      <c r="AS737" s="5"/>
      <c r="AT737" s="5"/>
      <c r="AU737" s="5"/>
      <c r="AV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  <c r="AP738" s="5"/>
      <c r="AQ738" s="5"/>
      <c r="AR738" s="5"/>
      <c r="AS738" s="5"/>
      <c r="AT738" s="5"/>
      <c r="AU738" s="5"/>
      <c r="AV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  <c r="AP739" s="5"/>
      <c r="AQ739" s="5"/>
      <c r="AR739" s="5"/>
      <c r="AS739" s="5"/>
      <c r="AT739" s="5"/>
      <c r="AU739" s="5"/>
      <c r="AV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  <c r="AP740" s="5"/>
      <c r="AQ740" s="5"/>
      <c r="AR740" s="5"/>
      <c r="AS740" s="5"/>
      <c r="AT740" s="5"/>
      <c r="AU740" s="5"/>
      <c r="AV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  <c r="AP741" s="5"/>
      <c r="AQ741" s="5"/>
      <c r="AR741" s="5"/>
      <c r="AS741" s="5"/>
      <c r="AT741" s="5"/>
      <c r="AU741" s="5"/>
      <c r="AV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  <c r="AP742" s="5"/>
      <c r="AQ742" s="5"/>
      <c r="AR742" s="5"/>
      <c r="AS742" s="5"/>
      <c r="AT742" s="5"/>
      <c r="AU742" s="5"/>
      <c r="AV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  <c r="AP743" s="5"/>
      <c r="AQ743" s="5"/>
      <c r="AR743" s="5"/>
      <c r="AS743" s="5"/>
      <c r="AT743" s="5"/>
      <c r="AU743" s="5"/>
      <c r="AV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  <c r="AP744" s="5"/>
      <c r="AQ744" s="5"/>
      <c r="AR744" s="5"/>
      <c r="AS744" s="5"/>
      <c r="AT744" s="5"/>
      <c r="AU744" s="5"/>
      <c r="AV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  <c r="AP745" s="5"/>
      <c r="AQ745" s="5"/>
      <c r="AR745" s="5"/>
      <c r="AS745" s="5"/>
      <c r="AT745" s="5"/>
      <c r="AU745" s="5"/>
      <c r="AV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  <c r="AP746" s="5"/>
      <c r="AQ746" s="5"/>
      <c r="AR746" s="5"/>
      <c r="AS746" s="5"/>
      <c r="AT746" s="5"/>
      <c r="AU746" s="5"/>
      <c r="AV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  <c r="AP747" s="5"/>
      <c r="AQ747" s="5"/>
      <c r="AR747" s="5"/>
      <c r="AS747" s="5"/>
      <c r="AT747" s="5"/>
      <c r="AU747" s="5"/>
      <c r="AV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  <c r="AP748" s="5"/>
      <c r="AQ748" s="5"/>
      <c r="AR748" s="5"/>
      <c r="AS748" s="5"/>
      <c r="AT748" s="5"/>
      <c r="AU748" s="5"/>
      <c r="AV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  <c r="AP749" s="5"/>
      <c r="AQ749" s="5"/>
      <c r="AR749" s="5"/>
      <c r="AS749" s="5"/>
      <c r="AT749" s="5"/>
      <c r="AU749" s="5"/>
      <c r="AV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  <c r="AP750" s="5"/>
      <c r="AQ750" s="5"/>
      <c r="AR750" s="5"/>
      <c r="AS750" s="5"/>
      <c r="AT750" s="5"/>
      <c r="AU750" s="5"/>
      <c r="AV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  <c r="AP751" s="5"/>
      <c r="AQ751" s="5"/>
      <c r="AR751" s="5"/>
      <c r="AS751" s="5"/>
      <c r="AT751" s="5"/>
      <c r="AU751" s="5"/>
      <c r="AV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  <c r="AP752" s="5"/>
      <c r="AQ752" s="5"/>
      <c r="AR752" s="5"/>
      <c r="AS752" s="5"/>
      <c r="AT752" s="5"/>
      <c r="AU752" s="5"/>
      <c r="AV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  <c r="AP753" s="5"/>
      <c r="AQ753" s="5"/>
      <c r="AR753" s="5"/>
      <c r="AS753" s="5"/>
      <c r="AT753" s="5"/>
      <c r="AU753" s="5"/>
      <c r="AV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  <c r="AP754" s="5"/>
      <c r="AQ754" s="5"/>
      <c r="AR754" s="5"/>
      <c r="AS754" s="5"/>
      <c r="AT754" s="5"/>
      <c r="AU754" s="5"/>
      <c r="AV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  <c r="AP755" s="5"/>
      <c r="AQ755" s="5"/>
      <c r="AR755" s="5"/>
      <c r="AS755" s="5"/>
      <c r="AT755" s="5"/>
      <c r="AU755" s="5"/>
      <c r="AV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  <c r="AP756" s="5"/>
      <c r="AQ756" s="5"/>
      <c r="AR756" s="5"/>
      <c r="AS756" s="5"/>
      <c r="AT756" s="5"/>
      <c r="AU756" s="5"/>
      <c r="AV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  <c r="AP757" s="5"/>
      <c r="AQ757" s="5"/>
      <c r="AR757" s="5"/>
      <c r="AS757" s="5"/>
      <c r="AT757" s="5"/>
      <c r="AU757" s="5"/>
      <c r="AV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  <c r="AP758" s="5"/>
      <c r="AQ758" s="5"/>
      <c r="AR758" s="5"/>
      <c r="AS758" s="5"/>
      <c r="AT758" s="5"/>
      <c r="AU758" s="5"/>
      <c r="AV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  <c r="AP759" s="5"/>
      <c r="AQ759" s="5"/>
      <c r="AR759" s="5"/>
      <c r="AS759" s="5"/>
      <c r="AT759" s="5"/>
      <c r="AU759" s="5"/>
      <c r="AV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  <c r="AP760" s="5"/>
      <c r="AQ760" s="5"/>
      <c r="AR760" s="5"/>
      <c r="AS760" s="5"/>
      <c r="AT760" s="5"/>
      <c r="AU760" s="5"/>
      <c r="AV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  <c r="AP761" s="5"/>
      <c r="AQ761" s="5"/>
      <c r="AR761" s="5"/>
      <c r="AS761" s="5"/>
      <c r="AT761" s="5"/>
      <c r="AU761" s="5"/>
      <c r="AV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  <c r="AP762" s="5"/>
      <c r="AQ762" s="5"/>
      <c r="AR762" s="5"/>
      <c r="AS762" s="5"/>
      <c r="AT762" s="5"/>
      <c r="AU762" s="5"/>
      <c r="AV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  <c r="AP763" s="5"/>
      <c r="AQ763" s="5"/>
      <c r="AR763" s="5"/>
      <c r="AS763" s="5"/>
      <c r="AT763" s="5"/>
      <c r="AU763" s="5"/>
      <c r="AV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  <c r="AP764" s="5"/>
      <c r="AQ764" s="5"/>
      <c r="AR764" s="5"/>
      <c r="AS764" s="5"/>
      <c r="AT764" s="5"/>
      <c r="AU764" s="5"/>
      <c r="AV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  <c r="AP765" s="5"/>
      <c r="AQ765" s="5"/>
      <c r="AR765" s="5"/>
      <c r="AS765" s="5"/>
      <c r="AT765" s="5"/>
      <c r="AU765" s="5"/>
      <c r="AV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  <c r="AP766" s="5"/>
      <c r="AQ766" s="5"/>
      <c r="AR766" s="5"/>
      <c r="AS766" s="5"/>
      <c r="AT766" s="5"/>
      <c r="AU766" s="5"/>
      <c r="AV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  <c r="AP767" s="5"/>
      <c r="AQ767" s="5"/>
      <c r="AR767" s="5"/>
      <c r="AS767" s="5"/>
      <c r="AT767" s="5"/>
      <c r="AU767" s="5"/>
      <c r="AV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  <c r="AP768" s="5"/>
      <c r="AQ768" s="5"/>
      <c r="AR768" s="5"/>
      <c r="AS768" s="5"/>
      <c r="AT768" s="5"/>
      <c r="AU768" s="5"/>
      <c r="AV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  <c r="AP769" s="5"/>
      <c r="AQ769" s="5"/>
      <c r="AR769" s="5"/>
      <c r="AS769" s="5"/>
      <c r="AT769" s="5"/>
      <c r="AU769" s="5"/>
      <c r="AV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  <c r="AP770" s="5"/>
      <c r="AQ770" s="5"/>
      <c r="AR770" s="5"/>
      <c r="AS770" s="5"/>
      <c r="AT770" s="5"/>
      <c r="AU770" s="5"/>
      <c r="AV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  <c r="AP771" s="5"/>
      <c r="AQ771" s="5"/>
      <c r="AR771" s="5"/>
      <c r="AS771" s="5"/>
      <c r="AT771" s="5"/>
      <c r="AU771" s="5"/>
      <c r="AV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  <c r="AP772" s="5"/>
      <c r="AQ772" s="5"/>
      <c r="AR772" s="5"/>
      <c r="AS772" s="5"/>
      <c r="AT772" s="5"/>
      <c r="AU772" s="5"/>
      <c r="AV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  <c r="AP773" s="5"/>
      <c r="AQ773" s="5"/>
      <c r="AR773" s="5"/>
      <c r="AS773" s="5"/>
      <c r="AT773" s="5"/>
      <c r="AU773" s="5"/>
      <c r="AV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  <c r="AP774" s="5"/>
      <c r="AQ774" s="5"/>
      <c r="AR774" s="5"/>
      <c r="AS774" s="5"/>
      <c r="AT774" s="5"/>
      <c r="AU774" s="5"/>
      <c r="AV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  <c r="AP775" s="5"/>
      <c r="AQ775" s="5"/>
      <c r="AR775" s="5"/>
      <c r="AS775" s="5"/>
      <c r="AT775" s="5"/>
      <c r="AU775" s="5"/>
      <c r="AV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  <c r="AP776" s="5"/>
      <c r="AQ776" s="5"/>
      <c r="AR776" s="5"/>
      <c r="AS776" s="5"/>
      <c r="AT776" s="5"/>
      <c r="AU776" s="5"/>
      <c r="AV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  <c r="AP777" s="5"/>
      <c r="AQ777" s="5"/>
      <c r="AR777" s="5"/>
      <c r="AS777" s="5"/>
      <c r="AT777" s="5"/>
      <c r="AU777" s="5"/>
      <c r="AV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  <c r="AP778" s="5"/>
      <c r="AQ778" s="5"/>
      <c r="AR778" s="5"/>
      <c r="AS778" s="5"/>
      <c r="AT778" s="5"/>
      <c r="AU778" s="5"/>
      <c r="AV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  <c r="AP779" s="5"/>
      <c r="AQ779" s="5"/>
      <c r="AR779" s="5"/>
      <c r="AS779" s="5"/>
      <c r="AT779" s="5"/>
      <c r="AU779" s="5"/>
      <c r="AV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  <c r="AP780" s="5"/>
      <c r="AQ780" s="5"/>
      <c r="AR780" s="5"/>
      <c r="AS780" s="5"/>
      <c r="AT780" s="5"/>
      <c r="AU780" s="5"/>
      <c r="AV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  <c r="AP781" s="5"/>
      <c r="AQ781" s="5"/>
      <c r="AR781" s="5"/>
      <c r="AS781" s="5"/>
      <c r="AT781" s="5"/>
      <c r="AU781" s="5"/>
      <c r="AV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  <c r="AP782" s="5"/>
      <c r="AQ782" s="5"/>
      <c r="AR782" s="5"/>
      <c r="AS782" s="5"/>
      <c r="AT782" s="5"/>
      <c r="AU782" s="5"/>
      <c r="AV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  <c r="AP783" s="5"/>
      <c r="AQ783" s="5"/>
      <c r="AR783" s="5"/>
      <c r="AS783" s="5"/>
      <c r="AT783" s="5"/>
      <c r="AU783" s="5"/>
      <c r="AV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  <c r="AP784" s="5"/>
      <c r="AQ784" s="5"/>
      <c r="AR784" s="5"/>
      <c r="AS784" s="5"/>
      <c r="AT784" s="5"/>
      <c r="AU784" s="5"/>
      <c r="AV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  <c r="AP785" s="5"/>
      <c r="AQ785" s="5"/>
      <c r="AR785" s="5"/>
      <c r="AS785" s="5"/>
      <c r="AT785" s="5"/>
      <c r="AU785" s="5"/>
      <c r="AV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  <c r="AP786" s="5"/>
      <c r="AQ786" s="5"/>
      <c r="AR786" s="5"/>
      <c r="AS786" s="5"/>
      <c r="AT786" s="5"/>
      <c r="AU786" s="5"/>
      <c r="AV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  <c r="AP787" s="5"/>
      <c r="AQ787" s="5"/>
      <c r="AR787" s="5"/>
      <c r="AS787" s="5"/>
      <c r="AT787" s="5"/>
      <c r="AU787" s="5"/>
      <c r="AV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  <c r="AP788" s="5"/>
      <c r="AQ788" s="5"/>
      <c r="AR788" s="5"/>
      <c r="AS788" s="5"/>
      <c r="AT788" s="5"/>
      <c r="AU788" s="5"/>
      <c r="AV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  <c r="AP789" s="5"/>
      <c r="AQ789" s="5"/>
      <c r="AR789" s="5"/>
      <c r="AS789" s="5"/>
      <c r="AT789" s="5"/>
      <c r="AU789" s="5"/>
      <c r="AV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  <c r="AP790" s="5"/>
      <c r="AQ790" s="5"/>
      <c r="AR790" s="5"/>
      <c r="AS790" s="5"/>
      <c r="AT790" s="5"/>
      <c r="AU790" s="5"/>
      <c r="AV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  <c r="AP791" s="5"/>
      <c r="AQ791" s="5"/>
      <c r="AR791" s="5"/>
      <c r="AS791" s="5"/>
      <c r="AT791" s="5"/>
      <c r="AU791" s="5"/>
      <c r="AV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  <c r="AP792" s="5"/>
      <c r="AQ792" s="5"/>
      <c r="AR792" s="5"/>
      <c r="AS792" s="5"/>
      <c r="AT792" s="5"/>
      <c r="AU792" s="5"/>
      <c r="AV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  <c r="AP793" s="5"/>
      <c r="AQ793" s="5"/>
      <c r="AR793" s="5"/>
      <c r="AS793" s="5"/>
      <c r="AT793" s="5"/>
      <c r="AU793" s="5"/>
      <c r="AV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  <c r="AP794" s="5"/>
      <c r="AQ794" s="5"/>
      <c r="AR794" s="5"/>
      <c r="AS794" s="5"/>
      <c r="AT794" s="5"/>
      <c r="AU794" s="5"/>
      <c r="AV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  <c r="AP795" s="5"/>
      <c r="AQ795" s="5"/>
      <c r="AR795" s="5"/>
      <c r="AS795" s="5"/>
      <c r="AT795" s="5"/>
      <c r="AU795" s="5"/>
      <c r="AV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  <c r="AP796" s="5"/>
      <c r="AQ796" s="5"/>
      <c r="AR796" s="5"/>
      <c r="AS796" s="5"/>
      <c r="AT796" s="5"/>
      <c r="AU796" s="5"/>
      <c r="AV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  <c r="AP797" s="5"/>
      <c r="AQ797" s="5"/>
      <c r="AR797" s="5"/>
      <c r="AS797" s="5"/>
      <c r="AT797" s="5"/>
      <c r="AU797" s="5"/>
      <c r="AV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  <c r="AP798" s="5"/>
      <c r="AQ798" s="5"/>
      <c r="AR798" s="5"/>
      <c r="AS798" s="5"/>
      <c r="AT798" s="5"/>
      <c r="AU798" s="5"/>
      <c r="AV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  <c r="AP799" s="5"/>
      <c r="AQ799" s="5"/>
      <c r="AR799" s="5"/>
      <c r="AS799" s="5"/>
      <c r="AT799" s="5"/>
      <c r="AU799" s="5"/>
      <c r="AV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  <c r="AP800" s="5"/>
      <c r="AQ800" s="5"/>
      <c r="AR800" s="5"/>
      <c r="AS800" s="5"/>
      <c r="AT800" s="5"/>
      <c r="AU800" s="5"/>
      <c r="AV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  <c r="AP801" s="5"/>
      <c r="AQ801" s="5"/>
      <c r="AR801" s="5"/>
      <c r="AS801" s="5"/>
      <c r="AT801" s="5"/>
      <c r="AU801" s="5"/>
      <c r="AV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  <c r="AP802" s="5"/>
      <c r="AQ802" s="5"/>
      <c r="AR802" s="5"/>
      <c r="AS802" s="5"/>
      <c r="AT802" s="5"/>
      <c r="AU802" s="5"/>
      <c r="AV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  <c r="AP803" s="5"/>
      <c r="AQ803" s="5"/>
      <c r="AR803" s="5"/>
      <c r="AS803" s="5"/>
      <c r="AT803" s="5"/>
      <c r="AU803" s="5"/>
      <c r="AV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  <c r="AP804" s="5"/>
      <c r="AQ804" s="5"/>
      <c r="AR804" s="5"/>
      <c r="AS804" s="5"/>
      <c r="AT804" s="5"/>
      <c r="AU804" s="5"/>
      <c r="AV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  <c r="AP805" s="5"/>
      <c r="AQ805" s="5"/>
      <c r="AR805" s="5"/>
      <c r="AS805" s="5"/>
      <c r="AT805" s="5"/>
      <c r="AU805" s="5"/>
      <c r="AV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  <c r="AP806" s="5"/>
      <c r="AQ806" s="5"/>
      <c r="AR806" s="5"/>
      <c r="AS806" s="5"/>
      <c r="AT806" s="5"/>
      <c r="AU806" s="5"/>
      <c r="AV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  <c r="AP807" s="5"/>
      <c r="AQ807" s="5"/>
      <c r="AR807" s="5"/>
      <c r="AS807" s="5"/>
      <c r="AT807" s="5"/>
      <c r="AU807" s="5"/>
      <c r="AV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  <c r="AP808" s="5"/>
      <c r="AQ808" s="5"/>
      <c r="AR808" s="5"/>
      <c r="AS808" s="5"/>
      <c r="AT808" s="5"/>
      <c r="AU808" s="5"/>
      <c r="AV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  <c r="AP809" s="5"/>
      <c r="AQ809" s="5"/>
      <c r="AR809" s="5"/>
      <c r="AS809" s="5"/>
      <c r="AT809" s="5"/>
      <c r="AU809" s="5"/>
      <c r="AV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  <c r="AP810" s="5"/>
      <c r="AQ810" s="5"/>
      <c r="AR810" s="5"/>
      <c r="AS810" s="5"/>
      <c r="AT810" s="5"/>
      <c r="AU810" s="5"/>
      <c r="AV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  <c r="AP811" s="5"/>
      <c r="AQ811" s="5"/>
      <c r="AR811" s="5"/>
      <c r="AS811" s="5"/>
      <c r="AT811" s="5"/>
      <c r="AU811" s="5"/>
      <c r="AV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  <c r="AP812" s="5"/>
      <c r="AQ812" s="5"/>
      <c r="AR812" s="5"/>
      <c r="AS812" s="5"/>
      <c r="AT812" s="5"/>
      <c r="AU812" s="5"/>
      <c r="AV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  <c r="AP813" s="5"/>
      <c r="AQ813" s="5"/>
      <c r="AR813" s="5"/>
      <c r="AS813" s="5"/>
      <c r="AT813" s="5"/>
      <c r="AU813" s="5"/>
      <c r="AV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  <c r="AP814" s="5"/>
      <c r="AQ814" s="5"/>
      <c r="AR814" s="5"/>
      <c r="AS814" s="5"/>
      <c r="AT814" s="5"/>
      <c r="AU814" s="5"/>
      <c r="AV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  <c r="AP815" s="5"/>
      <c r="AQ815" s="5"/>
      <c r="AR815" s="5"/>
      <c r="AS815" s="5"/>
      <c r="AT815" s="5"/>
      <c r="AU815" s="5"/>
      <c r="AV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  <c r="AP816" s="5"/>
      <c r="AQ816" s="5"/>
      <c r="AR816" s="5"/>
      <c r="AS816" s="5"/>
      <c r="AT816" s="5"/>
      <c r="AU816" s="5"/>
      <c r="AV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  <c r="AP817" s="5"/>
      <c r="AQ817" s="5"/>
      <c r="AR817" s="5"/>
      <c r="AS817" s="5"/>
      <c r="AT817" s="5"/>
      <c r="AU817" s="5"/>
      <c r="AV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  <c r="AP818" s="5"/>
      <c r="AQ818" s="5"/>
      <c r="AR818" s="5"/>
      <c r="AS818" s="5"/>
      <c r="AT818" s="5"/>
      <c r="AU818" s="5"/>
      <c r="AV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  <c r="AP819" s="5"/>
      <c r="AQ819" s="5"/>
      <c r="AR819" s="5"/>
      <c r="AS819" s="5"/>
      <c r="AT819" s="5"/>
      <c r="AU819" s="5"/>
      <c r="AV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  <c r="AP820" s="5"/>
      <c r="AQ820" s="5"/>
      <c r="AR820" s="5"/>
      <c r="AS820" s="5"/>
      <c r="AT820" s="5"/>
      <c r="AU820" s="5"/>
      <c r="AV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  <c r="AP821" s="5"/>
      <c r="AQ821" s="5"/>
      <c r="AR821" s="5"/>
      <c r="AS821" s="5"/>
      <c r="AT821" s="5"/>
      <c r="AU821" s="5"/>
      <c r="AV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  <c r="AP822" s="5"/>
      <c r="AQ822" s="5"/>
      <c r="AR822" s="5"/>
      <c r="AS822" s="5"/>
      <c r="AT822" s="5"/>
      <c r="AU822" s="5"/>
      <c r="AV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  <c r="AP823" s="5"/>
      <c r="AQ823" s="5"/>
      <c r="AR823" s="5"/>
      <c r="AS823" s="5"/>
      <c r="AT823" s="5"/>
      <c r="AU823" s="5"/>
      <c r="AV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  <c r="AP824" s="5"/>
      <c r="AQ824" s="5"/>
      <c r="AR824" s="5"/>
      <c r="AS824" s="5"/>
      <c r="AT824" s="5"/>
      <c r="AU824" s="5"/>
      <c r="AV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  <c r="AP825" s="5"/>
      <c r="AQ825" s="5"/>
      <c r="AR825" s="5"/>
      <c r="AS825" s="5"/>
      <c r="AT825" s="5"/>
      <c r="AU825" s="5"/>
      <c r="AV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  <c r="AP826" s="5"/>
      <c r="AQ826" s="5"/>
      <c r="AR826" s="5"/>
      <c r="AS826" s="5"/>
      <c r="AT826" s="5"/>
      <c r="AU826" s="5"/>
      <c r="AV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  <c r="AP827" s="5"/>
      <c r="AQ827" s="5"/>
      <c r="AR827" s="5"/>
      <c r="AS827" s="5"/>
      <c r="AT827" s="5"/>
      <c r="AU827" s="5"/>
      <c r="AV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  <c r="AP828" s="5"/>
      <c r="AQ828" s="5"/>
      <c r="AR828" s="5"/>
      <c r="AS828" s="5"/>
      <c r="AT828" s="5"/>
      <c r="AU828" s="5"/>
      <c r="AV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  <c r="AP829" s="5"/>
      <c r="AQ829" s="5"/>
      <c r="AR829" s="5"/>
      <c r="AS829" s="5"/>
      <c r="AT829" s="5"/>
      <c r="AU829" s="5"/>
      <c r="AV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  <c r="AP830" s="5"/>
      <c r="AQ830" s="5"/>
      <c r="AR830" s="5"/>
      <c r="AS830" s="5"/>
      <c r="AT830" s="5"/>
      <c r="AU830" s="5"/>
      <c r="AV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  <c r="AP831" s="5"/>
      <c r="AQ831" s="5"/>
      <c r="AR831" s="5"/>
      <c r="AS831" s="5"/>
      <c r="AT831" s="5"/>
      <c r="AU831" s="5"/>
      <c r="AV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  <c r="AP832" s="5"/>
      <c r="AQ832" s="5"/>
      <c r="AR832" s="5"/>
      <c r="AS832" s="5"/>
      <c r="AT832" s="5"/>
      <c r="AU832" s="5"/>
      <c r="AV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  <c r="AP833" s="5"/>
      <c r="AQ833" s="5"/>
      <c r="AR833" s="5"/>
      <c r="AS833" s="5"/>
      <c r="AT833" s="5"/>
      <c r="AU833" s="5"/>
      <c r="AV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  <c r="AP834" s="5"/>
      <c r="AQ834" s="5"/>
      <c r="AR834" s="5"/>
      <c r="AS834" s="5"/>
      <c r="AT834" s="5"/>
      <c r="AU834" s="5"/>
      <c r="AV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  <c r="AP835" s="5"/>
      <c r="AQ835" s="5"/>
      <c r="AR835" s="5"/>
      <c r="AS835" s="5"/>
      <c r="AT835" s="5"/>
      <c r="AU835" s="5"/>
      <c r="AV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  <c r="AP836" s="5"/>
      <c r="AQ836" s="5"/>
      <c r="AR836" s="5"/>
      <c r="AS836" s="5"/>
      <c r="AT836" s="5"/>
      <c r="AU836" s="5"/>
      <c r="AV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  <c r="AP837" s="5"/>
      <c r="AQ837" s="5"/>
      <c r="AR837" s="5"/>
      <c r="AS837" s="5"/>
      <c r="AT837" s="5"/>
      <c r="AU837" s="5"/>
      <c r="AV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  <c r="AP838" s="5"/>
      <c r="AQ838" s="5"/>
      <c r="AR838" s="5"/>
      <c r="AS838" s="5"/>
      <c r="AT838" s="5"/>
      <c r="AU838" s="5"/>
      <c r="AV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  <c r="AP839" s="5"/>
      <c r="AQ839" s="5"/>
      <c r="AR839" s="5"/>
      <c r="AS839" s="5"/>
      <c r="AT839" s="5"/>
      <c r="AU839" s="5"/>
      <c r="AV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  <c r="AP840" s="5"/>
      <c r="AQ840" s="5"/>
      <c r="AR840" s="5"/>
      <c r="AS840" s="5"/>
      <c r="AT840" s="5"/>
      <c r="AU840" s="5"/>
      <c r="AV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  <c r="AP841" s="5"/>
      <c r="AQ841" s="5"/>
      <c r="AR841" s="5"/>
      <c r="AS841" s="5"/>
      <c r="AT841" s="5"/>
      <c r="AU841" s="5"/>
      <c r="AV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  <c r="AP842" s="5"/>
      <c r="AQ842" s="5"/>
      <c r="AR842" s="5"/>
      <c r="AS842" s="5"/>
      <c r="AT842" s="5"/>
      <c r="AU842" s="5"/>
      <c r="AV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  <c r="AP843" s="5"/>
      <c r="AQ843" s="5"/>
      <c r="AR843" s="5"/>
      <c r="AS843" s="5"/>
      <c r="AT843" s="5"/>
      <c r="AU843" s="5"/>
      <c r="AV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  <c r="AP844" s="5"/>
      <c r="AQ844" s="5"/>
      <c r="AR844" s="5"/>
      <c r="AS844" s="5"/>
      <c r="AT844" s="5"/>
      <c r="AU844" s="5"/>
      <c r="AV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  <c r="AP845" s="5"/>
      <c r="AQ845" s="5"/>
      <c r="AR845" s="5"/>
      <c r="AS845" s="5"/>
      <c r="AT845" s="5"/>
      <c r="AU845" s="5"/>
      <c r="AV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  <c r="AP846" s="5"/>
      <c r="AQ846" s="5"/>
      <c r="AR846" s="5"/>
      <c r="AS846" s="5"/>
      <c r="AT846" s="5"/>
      <c r="AU846" s="5"/>
      <c r="AV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  <c r="AP847" s="5"/>
      <c r="AQ847" s="5"/>
      <c r="AR847" s="5"/>
      <c r="AS847" s="5"/>
      <c r="AT847" s="5"/>
      <c r="AU847" s="5"/>
      <c r="AV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  <c r="AP848" s="5"/>
      <c r="AQ848" s="5"/>
      <c r="AR848" s="5"/>
      <c r="AS848" s="5"/>
      <c r="AT848" s="5"/>
      <c r="AU848" s="5"/>
      <c r="AV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  <c r="AP849" s="5"/>
      <c r="AQ849" s="5"/>
      <c r="AR849" s="5"/>
      <c r="AS849" s="5"/>
      <c r="AT849" s="5"/>
      <c r="AU849" s="5"/>
      <c r="AV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  <c r="AP850" s="5"/>
      <c r="AQ850" s="5"/>
      <c r="AR850" s="5"/>
      <c r="AS850" s="5"/>
      <c r="AT850" s="5"/>
      <c r="AU850" s="5"/>
      <c r="AV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  <c r="AP851" s="5"/>
      <c r="AQ851" s="5"/>
      <c r="AR851" s="5"/>
      <c r="AS851" s="5"/>
      <c r="AT851" s="5"/>
      <c r="AU851" s="5"/>
      <c r="AV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  <c r="AP852" s="5"/>
      <c r="AQ852" s="5"/>
      <c r="AR852" s="5"/>
      <c r="AS852" s="5"/>
      <c r="AT852" s="5"/>
      <c r="AU852" s="5"/>
      <c r="AV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  <c r="AP853" s="5"/>
      <c r="AQ853" s="5"/>
      <c r="AR853" s="5"/>
      <c r="AS853" s="5"/>
      <c r="AT853" s="5"/>
      <c r="AU853" s="5"/>
      <c r="AV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  <c r="AP854" s="5"/>
      <c r="AQ854" s="5"/>
      <c r="AR854" s="5"/>
      <c r="AS854" s="5"/>
      <c r="AT854" s="5"/>
      <c r="AU854" s="5"/>
      <c r="AV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  <c r="AP855" s="5"/>
      <c r="AQ855" s="5"/>
      <c r="AR855" s="5"/>
      <c r="AS855" s="5"/>
      <c r="AT855" s="5"/>
      <c r="AU855" s="5"/>
      <c r="AV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  <c r="AP856" s="5"/>
      <c r="AQ856" s="5"/>
      <c r="AR856" s="5"/>
      <c r="AS856" s="5"/>
      <c r="AT856" s="5"/>
      <c r="AU856" s="5"/>
      <c r="AV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  <c r="AP857" s="5"/>
      <c r="AQ857" s="5"/>
      <c r="AR857" s="5"/>
      <c r="AS857" s="5"/>
      <c r="AT857" s="5"/>
      <c r="AU857" s="5"/>
      <c r="AV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  <c r="AP858" s="5"/>
      <c r="AQ858" s="5"/>
      <c r="AR858" s="5"/>
      <c r="AS858" s="5"/>
      <c r="AT858" s="5"/>
      <c r="AU858" s="5"/>
      <c r="AV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  <c r="AP859" s="5"/>
      <c r="AQ859" s="5"/>
      <c r="AR859" s="5"/>
      <c r="AS859" s="5"/>
      <c r="AT859" s="5"/>
      <c r="AU859" s="5"/>
      <c r="AV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  <c r="AP860" s="5"/>
      <c r="AQ860" s="5"/>
      <c r="AR860" s="5"/>
      <c r="AS860" s="5"/>
      <c r="AT860" s="5"/>
      <c r="AU860" s="5"/>
      <c r="AV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  <c r="AP861" s="5"/>
      <c r="AQ861" s="5"/>
      <c r="AR861" s="5"/>
      <c r="AS861" s="5"/>
      <c r="AT861" s="5"/>
      <c r="AU861" s="5"/>
      <c r="AV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  <c r="AP862" s="5"/>
      <c r="AQ862" s="5"/>
      <c r="AR862" s="5"/>
      <c r="AS862" s="5"/>
      <c r="AT862" s="5"/>
      <c r="AU862" s="5"/>
      <c r="AV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  <c r="AP863" s="5"/>
      <c r="AQ863" s="5"/>
      <c r="AR863" s="5"/>
      <c r="AS863" s="5"/>
      <c r="AT863" s="5"/>
      <c r="AU863" s="5"/>
      <c r="AV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  <c r="AP864" s="5"/>
      <c r="AQ864" s="5"/>
      <c r="AR864" s="5"/>
      <c r="AS864" s="5"/>
      <c r="AT864" s="5"/>
      <c r="AU864" s="5"/>
      <c r="AV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  <c r="AP865" s="5"/>
      <c r="AQ865" s="5"/>
      <c r="AR865" s="5"/>
      <c r="AS865" s="5"/>
      <c r="AT865" s="5"/>
      <c r="AU865" s="5"/>
      <c r="AV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  <c r="AP866" s="5"/>
      <c r="AQ866" s="5"/>
      <c r="AR866" s="5"/>
      <c r="AS866" s="5"/>
      <c r="AT866" s="5"/>
      <c r="AU866" s="5"/>
      <c r="AV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  <c r="AP867" s="5"/>
      <c r="AQ867" s="5"/>
      <c r="AR867" s="5"/>
      <c r="AS867" s="5"/>
      <c r="AT867" s="5"/>
      <c r="AU867" s="5"/>
      <c r="AV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  <c r="AP868" s="5"/>
      <c r="AQ868" s="5"/>
      <c r="AR868" s="5"/>
      <c r="AS868" s="5"/>
      <c r="AT868" s="5"/>
      <c r="AU868" s="5"/>
      <c r="AV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  <c r="AP869" s="5"/>
      <c r="AQ869" s="5"/>
      <c r="AR869" s="5"/>
      <c r="AS869" s="5"/>
      <c r="AT869" s="5"/>
      <c r="AU869" s="5"/>
      <c r="AV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  <c r="AP870" s="5"/>
      <c r="AQ870" s="5"/>
      <c r="AR870" s="5"/>
      <c r="AS870" s="5"/>
      <c r="AT870" s="5"/>
      <c r="AU870" s="5"/>
      <c r="AV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  <c r="AP871" s="5"/>
      <c r="AQ871" s="5"/>
      <c r="AR871" s="5"/>
      <c r="AS871" s="5"/>
      <c r="AT871" s="5"/>
      <c r="AU871" s="5"/>
      <c r="AV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  <c r="AP872" s="5"/>
      <c r="AQ872" s="5"/>
      <c r="AR872" s="5"/>
      <c r="AS872" s="5"/>
      <c r="AT872" s="5"/>
      <c r="AU872" s="5"/>
      <c r="AV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  <c r="AP873" s="5"/>
      <c r="AQ873" s="5"/>
      <c r="AR873" s="5"/>
      <c r="AS873" s="5"/>
      <c r="AT873" s="5"/>
      <c r="AU873" s="5"/>
      <c r="AV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  <c r="AP874" s="5"/>
      <c r="AQ874" s="5"/>
      <c r="AR874" s="5"/>
      <c r="AS874" s="5"/>
      <c r="AT874" s="5"/>
      <c r="AU874" s="5"/>
      <c r="AV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  <c r="AP875" s="5"/>
      <c r="AQ875" s="5"/>
      <c r="AR875" s="5"/>
      <c r="AS875" s="5"/>
      <c r="AT875" s="5"/>
      <c r="AU875" s="5"/>
      <c r="AV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  <c r="AP876" s="5"/>
      <c r="AQ876" s="5"/>
      <c r="AR876" s="5"/>
      <c r="AS876" s="5"/>
      <c r="AT876" s="5"/>
      <c r="AU876" s="5"/>
      <c r="AV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  <c r="AP877" s="5"/>
      <c r="AQ877" s="5"/>
      <c r="AR877" s="5"/>
      <c r="AS877" s="5"/>
      <c r="AT877" s="5"/>
      <c r="AU877" s="5"/>
      <c r="AV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  <c r="AP878" s="5"/>
      <c r="AQ878" s="5"/>
      <c r="AR878" s="5"/>
      <c r="AS878" s="5"/>
      <c r="AT878" s="5"/>
      <c r="AU878" s="5"/>
      <c r="AV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  <c r="AP879" s="5"/>
      <c r="AQ879" s="5"/>
      <c r="AR879" s="5"/>
      <c r="AS879" s="5"/>
      <c r="AT879" s="5"/>
      <c r="AU879" s="5"/>
      <c r="AV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  <c r="AP880" s="5"/>
      <c r="AQ880" s="5"/>
      <c r="AR880" s="5"/>
      <c r="AS880" s="5"/>
      <c r="AT880" s="5"/>
      <c r="AU880" s="5"/>
      <c r="AV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  <c r="AP881" s="5"/>
      <c r="AQ881" s="5"/>
      <c r="AR881" s="5"/>
      <c r="AS881" s="5"/>
      <c r="AT881" s="5"/>
      <c r="AU881" s="5"/>
      <c r="AV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  <c r="AP882" s="5"/>
      <c r="AQ882" s="5"/>
      <c r="AR882" s="5"/>
      <c r="AS882" s="5"/>
      <c r="AT882" s="5"/>
      <c r="AU882" s="5"/>
      <c r="AV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  <c r="AP883" s="5"/>
      <c r="AQ883" s="5"/>
      <c r="AR883" s="5"/>
      <c r="AS883" s="5"/>
      <c r="AT883" s="5"/>
      <c r="AU883" s="5"/>
      <c r="AV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  <c r="AP884" s="5"/>
      <c r="AQ884" s="5"/>
      <c r="AR884" s="5"/>
      <c r="AS884" s="5"/>
      <c r="AT884" s="5"/>
      <c r="AU884" s="5"/>
      <c r="AV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  <c r="AP885" s="5"/>
      <c r="AQ885" s="5"/>
      <c r="AR885" s="5"/>
      <c r="AS885" s="5"/>
      <c r="AT885" s="5"/>
      <c r="AU885" s="5"/>
      <c r="AV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  <c r="AP886" s="5"/>
      <c r="AQ886" s="5"/>
      <c r="AR886" s="5"/>
      <c r="AS886" s="5"/>
      <c r="AT886" s="5"/>
      <c r="AU886" s="5"/>
      <c r="AV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  <c r="AP887" s="5"/>
      <c r="AQ887" s="5"/>
      <c r="AR887" s="5"/>
      <c r="AS887" s="5"/>
      <c r="AT887" s="5"/>
      <c r="AU887" s="5"/>
      <c r="AV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  <c r="AP888" s="5"/>
      <c r="AQ888" s="5"/>
      <c r="AR888" s="5"/>
      <c r="AS888" s="5"/>
      <c r="AT888" s="5"/>
      <c r="AU888" s="5"/>
      <c r="AV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  <c r="AP889" s="5"/>
      <c r="AQ889" s="5"/>
      <c r="AR889" s="5"/>
      <c r="AS889" s="5"/>
      <c r="AT889" s="5"/>
      <c r="AU889" s="5"/>
      <c r="AV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  <c r="AP890" s="5"/>
      <c r="AQ890" s="5"/>
      <c r="AR890" s="5"/>
      <c r="AS890" s="5"/>
      <c r="AT890" s="5"/>
      <c r="AU890" s="5"/>
      <c r="AV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  <c r="AP891" s="5"/>
      <c r="AQ891" s="5"/>
      <c r="AR891" s="5"/>
      <c r="AS891" s="5"/>
      <c r="AT891" s="5"/>
      <c r="AU891" s="5"/>
      <c r="AV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  <c r="AP892" s="5"/>
      <c r="AQ892" s="5"/>
      <c r="AR892" s="5"/>
      <c r="AS892" s="5"/>
      <c r="AT892" s="5"/>
      <c r="AU892" s="5"/>
      <c r="AV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  <c r="AP893" s="5"/>
      <c r="AQ893" s="5"/>
      <c r="AR893" s="5"/>
      <c r="AS893" s="5"/>
      <c r="AT893" s="5"/>
      <c r="AU893" s="5"/>
      <c r="AV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  <c r="AP894" s="5"/>
      <c r="AQ894" s="5"/>
      <c r="AR894" s="5"/>
      <c r="AS894" s="5"/>
      <c r="AT894" s="5"/>
      <c r="AU894" s="5"/>
      <c r="AV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  <c r="AP895" s="5"/>
      <c r="AQ895" s="5"/>
      <c r="AR895" s="5"/>
      <c r="AS895" s="5"/>
      <c r="AT895" s="5"/>
      <c r="AU895" s="5"/>
      <c r="AV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  <c r="AP896" s="5"/>
      <c r="AQ896" s="5"/>
      <c r="AR896" s="5"/>
      <c r="AS896" s="5"/>
      <c r="AT896" s="5"/>
      <c r="AU896" s="5"/>
      <c r="AV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  <c r="AP897" s="5"/>
      <c r="AQ897" s="5"/>
      <c r="AR897" s="5"/>
      <c r="AS897" s="5"/>
      <c r="AT897" s="5"/>
      <c r="AU897" s="5"/>
      <c r="AV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  <c r="AP898" s="5"/>
      <c r="AQ898" s="5"/>
      <c r="AR898" s="5"/>
      <c r="AS898" s="5"/>
      <c r="AT898" s="5"/>
      <c r="AU898" s="5"/>
      <c r="AV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  <c r="AP899" s="5"/>
      <c r="AQ899" s="5"/>
      <c r="AR899" s="5"/>
      <c r="AS899" s="5"/>
      <c r="AT899" s="5"/>
      <c r="AU899" s="5"/>
      <c r="AV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  <c r="AP900" s="5"/>
      <c r="AQ900" s="5"/>
      <c r="AR900" s="5"/>
      <c r="AS900" s="5"/>
      <c r="AT900" s="5"/>
      <c r="AU900" s="5"/>
      <c r="AV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  <c r="AP901" s="5"/>
      <c r="AQ901" s="5"/>
      <c r="AR901" s="5"/>
      <c r="AS901" s="5"/>
      <c r="AT901" s="5"/>
      <c r="AU901" s="5"/>
      <c r="AV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  <c r="AP902" s="5"/>
      <c r="AQ902" s="5"/>
      <c r="AR902" s="5"/>
      <c r="AS902" s="5"/>
      <c r="AT902" s="5"/>
      <c r="AU902" s="5"/>
      <c r="AV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  <c r="AP903" s="5"/>
      <c r="AQ903" s="5"/>
      <c r="AR903" s="5"/>
      <c r="AS903" s="5"/>
      <c r="AT903" s="5"/>
      <c r="AU903" s="5"/>
      <c r="AV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  <c r="AP904" s="5"/>
      <c r="AQ904" s="5"/>
      <c r="AR904" s="5"/>
      <c r="AS904" s="5"/>
      <c r="AT904" s="5"/>
      <c r="AU904" s="5"/>
      <c r="AV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  <c r="AP905" s="5"/>
      <c r="AQ905" s="5"/>
      <c r="AR905" s="5"/>
      <c r="AS905" s="5"/>
      <c r="AT905" s="5"/>
      <c r="AU905" s="5"/>
      <c r="AV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  <c r="AP906" s="5"/>
      <c r="AQ906" s="5"/>
      <c r="AR906" s="5"/>
      <c r="AS906" s="5"/>
      <c r="AT906" s="5"/>
      <c r="AU906" s="5"/>
      <c r="AV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  <c r="AP907" s="5"/>
      <c r="AQ907" s="5"/>
      <c r="AR907" s="5"/>
      <c r="AS907" s="5"/>
      <c r="AT907" s="5"/>
      <c r="AU907" s="5"/>
      <c r="AV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  <c r="AP908" s="5"/>
      <c r="AQ908" s="5"/>
      <c r="AR908" s="5"/>
      <c r="AS908" s="5"/>
      <c r="AT908" s="5"/>
      <c r="AU908" s="5"/>
      <c r="AV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  <c r="AP909" s="5"/>
      <c r="AQ909" s="5"/>
      <c r="AR909" s="5"/>
      <c r="AS909" s="5"/>
      <c r="AT909" s="5"/>
      <c r="AU909" s="5"/>
      <c r="AV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  <c r="AP910" s="5"/>
      <c r="AQ910" s="5"/>
      <c r="AR910" s="5"/>
      <c r="AS910" s="5"/>
      <c r="AT910" s="5"/>
      <c r="AU910" s="5"/>
      <c r="AV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  <c r="AP911" s="5"/>
      <c r="AQ911" s="5"/>
      <c r="AR911" s="5"/>
      <c r="AS911" s="5"/>
      <c r="AT911" s="5"/>
      <c r="AU911" s="5"/>
      <c r="AV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  <c r="AP912" s="5"/>
      <c r="AQ912" s="5"/>
      <c r="AR912" s="5"/>
      <c r="AS912" s="5"/>
      <c r="AT912" s="5"/>
      <c r="AU912" s="5"/>
      <c r="AV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  <c r="AP913" s="5"/>
      <c r="AQ913" s="5"/>
      <c r="AR913" s="5"/>
      <c r="AS913" s="5"/>
      <c r="AT913" s="5"/>
      <c r="AU913" s="5"/>
      <c r="AV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  <c r="AP914" s="5"/>
      <c r="AQ914" s="5"/>
      <c r="AR914" s="5"/>
      <c r="AS914" s="5"/>
      <c r="AT914" s="5"/>
      <c r="AU914" s="5"/>
      <c r="AV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  <c r="AP915" s="5"/>
      <c r="AQ915" s="5"/>
      <c r="AR915" s="5"/>
      <c r="AS915" s="5"/>
      <c r="AT915" s="5"/>
      <c r="AU915" s="5"/>
      <c r="AV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  <c r="AP916" s="5"/>
      <c r="AQ916" s="5"/>
      <c r="AR916" s="5"/>
      <c r="AS916" s="5"/>
      <c r="AT916" s="5"/>
      <c r="AU916" s="5"/>
      <c r="AV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  <c r="AP917" s="5"/>
      <c r="AQ917" s="5"/>
      <c r="AR917" s="5"/>
      <c r="AS917" s="5"/>
      <c r="AT917" s="5"/>
      <c r="AU917" s="5"/>
      <c r="AV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  <c r="AP918" s="5"/>
      <c r="AQ918" s="5"/>
      <c r="AR918" s="5"/>
      <c r="AS918" s="5"/>
      <c r="AT918" s="5"/>
      <c r="AU918" s="5"/>
      <c r="AV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  <c r="AP919" s="5"/>
      <c r="AQ919" s="5"/>
      <c r="AR919" s="5"/>
      <c r="AS919" s="5"/>
      <c r="AT919" s="5"/>
      <c r="AU919" s="5"/>
      <c r="AV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  <c r="AP920" s="5"/>
      <c r="AQ920" s="5"/>
      <c r="AR920" s="5"/>
      <c r="AS920" s="5"/>
      <c r="AT920" s="5"/>
      <c r="AU920" s="5"/>
      <c r="AV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  <c r="AP921" s="5"/>
      <c r="AQ921" s="5"/>
      <c r="AR921" s="5"/>
      <c r="AS921" s="5"/>
      <c r="AT921" s="5"/>
      <c r="AU921" s="5"/>
      <c r="AV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  <c r="AP922" s="5"/>
      <c r="AQ922" s="5"/>
      <c r="AR922" s="5"/>
      <c r="AS922" s="5"/>
      <c r="AT922" s="5"/>
      <c r="AU922" s="5"/>
      <c r="AV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  <c r="AP923" s="5"/>
      <c r="AQ923" s="5"/>
      <c r="AR923" s="5"/>
      <c r="AS923" s="5"/>
      <c r="AT923" s="5"/>
      <c r="AU923" s="5"/>
      <c r="AV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  <c r="AP924" s="5"/>
      <c r="AQ924" s="5"/>
      <c r="AR924" s="5"/>
      <c r="AS924" s="5"/>
      <c r="AT924" s="5"/>
      <c r="AU924" s="5"/>
      <c r="AV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  <c r="AP925" s="5"/>
      <c r="AQ925" s="5"/>
      <c r="AR925" s="5"/>
      <c r="AS925" s="5"/>
      <c r="AT925" s="5"/>
      <c r="AU925" s="5"/>
      <c r="AV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  <c r="AP926" s="5"/>
      <c r="AQ926" s="5"/>
      <c r="AR926" s="5"/>
      <c r="AS926" s="5"/>
      <c r="AT926" s="5"/>
      <c r="AU926" s="5"/>
      <c r="AV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  <c r="AP927" s="5"/>
      <c r="AQ927" s="5"/>
      <c r="AR927" s="5"/>
      <c r="AS927" s="5"/>
      <c r="AT927" s="5"/>
      <c r="AU927" s="5"/>
      <c r="AV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  <c r="AP928" s="5"/>
      <c r="AQ928" s="5"/>
      <c r="AR928" s="5"/>
      <c r="AS928" s="5"/>
      <c r="AT928" s="5"/>
      <c r="AU928" s="5"/>
      <c r="AV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  <c r="AP929" s="5"/>
      <c r="AQ929" s="5"/>
      <c r="AR929" s="5"/>
      <c r="AS929" s="5"/>
      <c r="AT929" s="5"/>
      <c r="AU929" s="5"/>
      <c r="AV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  <c r="AP930" s="5"/>
      <c r="AQ930" s="5"/>
      <c r="AR930" s="5"/>
      <c r="AS930" s="5"/>
      <c r="AT930" s="5"/>
      <c r="AU930" s="5"/>
      <c r="AV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  <c r="AP931" s="5"/>
      <c r="AQ931" s="5"/>
      <c r="AR931" s="5"/>
      <c r="AS931" s="5"/>
      <c r="AT931" s="5"/>
      <c r="AU931" s="5"/>
      <c r="AV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  <c r="AP932" s="5"/>
      <c r="AQ932" s="5"/>
      <c r="AR932" s="5"/>
      <c r="AS932" s="5"/>
      <c r="AT932" s="5"/>
      <c r="AU932" s="5"/>
      <c r="AV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  <c r="AP933" s="5"/>
      <c r="AQ933" s="5"/>
      <c r="AR933" s="5"/>
      <c r="AS933" s="5"/>
      <c r="AT933" s="5"/>
      <c r="AU933" s="5"/>
      <c r="AV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  <c r="AP934" s="5"/>
      <c r="AQ934" s="5"/>
      <c r="AR934" s="5"/>
      <c r="AS934" s="5"/>
      <c r="AT934" s="5"/>
      <c r="AU934" s="5"/>
      <c r="AV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  <c r="AP935" s="5"/>
      <c r="AQ935" s="5"/>
      <c r="AR935" s="5"/>
      <c r="AS935" s="5"/>
      <c r="AT935" s="5"/>
      <c r="AU935" s="5"/>
      <c r="AV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  <c r="AP936" s="5"/>
      <c r="AQ936" s="5"/>
      <c r="AR936" s="5"/>
      <c r="AS936" s="5"/>
      <c r="AT936" s="5"/>
      <c r="AU936" s="5"/>
      <c r="AV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  <c r="AP937" s="5"/>
      <c r="AQ937" s="5"/>
      <c r="AR937" s="5"/>
      <c r="AS937" s="5"/>
      <c r="AT937" s="5"/>
      <c r="AU937" s="5"/>
      <c r="AV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  <c r="AP938" s="5"/>
      <c r="AQ938" s="5"/>
      <c r="AR938" s="5"/>
      <c r="AS938" s="5"/>
      <c r="AT938" s="5"/>
      <c r="AU938" s="5"/>
      <c r="AV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  <c r="AP939" s="5"/>
      <c r="AQ939" s="5"/>
      <c r="AR939" s="5"/>
      <c r="AS939" s="5"/>
      <c r="AT939" s="5"/>
      <c r="AU939" s="5"/>
      <c r="AV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  <c r="AP940" s="5"/>
      <c r="AQ940" s="5"/>
      <c r="AR940" s="5"/>
      <c r="AS940" s="5"/>
      <c r="AT940" s="5"/>
      <c r="AU940" s="5"/>
      <c r="AV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  <c r="AP941" s="5"/>
      <c r="AQ941" s="5"/>
      <c r="AR941" s="5"/>
      <c r="AS941" s="5"/>
      <c r="AT941" s="5"/>
      <c r="AU941" s="5"/>
      <c r="AV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  <c r="AP942" s="5"/>
      <c r="AQ942" s="5"/>
      <c r="AR942" s="5"/>
      <c r="AS942" s="5"/>
      <c r="AT942" s="5"/>
      <c r="AU942" s="5"/>
      <c r="AV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  <c r="AP943" s="5"/>
      <c r="AQ943" s="5"/>
      <c r="AR943" s="5"/>
      <c r="AS943" s="5"/>
      <c r="AT943" s="5"/>
      <c r="AU943" s="5"/>
      <c r="AV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  <c r="AP944" s="5"/>
      <c r="AQ944" s="5"/>
      <c r="AR944" s="5"/>
      <c r="AS944" s="5"/>
      <c r="AT944" s="5"/>
      <c r="AU944" s="5"/>
      <c r="AV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  <c r="AP945" s="5"/>
      <c r="AQ945" s="5"/>
      <c r="AR945" s="5"/>
      <c r="AS945" s="5"/>
      <c r="AT945" s="5"/>
      <c r="AU945" s="5"/>
      <c r="AV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  <c r="AP946" s="5"/>
      <c r="AQ946" s="5"/>
      <c r="AR946" s="5"/>
      <c r="AS946" s="5"/>
      <c r="AT946" s="5"/>
      <c r="AU946" s="5"/>
      <c r="AV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  <c r="AP947" s="5"/>
      <c r="AQ947" s="5"/>
      <c r="AR947" s="5"/>
      <c r="AS947" s="5"/>
      <c r="AT947" s="5"/>
      <c r="AU947" s="5"/>
      <c r="AV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  <c r="AP948" s="5"/>
      <c r="AQ948" s="5"/>
      <c r="AR948" s="5"/>
      <c r="AS948" s="5"/>
      <c r="AT948" s="5"/>
      <c r="AU948" s="5"/>
      <c r="AV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  <c r="AP949" s="5"/>
      <c r="AQ949" s="5"/>
      <c r="AR949" s="5"/>
      <c r="AS949" s="5"/>
      <c r="AT949" s="5"/>
      <c r="AU949" s="5"/>
      <c r="AV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  <c r="AP950" s="5"/>
      <c r="AQ950" s="5"/>
      <c r="AR950" s="5"/>
      <c r="AS950" s="5"/>
      <c r="AT950" s="5"/>
      <c r="AU950" s="5"/>
      <c r="AV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  <c r="AP951" s="5"/>
      <c r="AQ951" s="5"/>
      <c r="AR951" s="5"/>
      <c r="AS951" s="5"/>
      <c r="AT951" s="5"/>
      <c r="AU951" s="5"/>
      <c r="AV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  <c r="AP952" s="5"/>
      <c r="AQ952" s="5"/>
      <c r="AR952" s="5"/>
      <c r="AS952" s="5"/>
      <c r="AT952" s="5"/>
      <c r="AU952" s="5"/>
      <c r="AV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  <c r="AP953" s="5"/>
      <c r="AQ953" s="5"/>
      <c r="AR953" s="5"/>
      <c r="AS953" s="5"/>
      <c r="AT953" s="5"/>
      <c r="AU953" s="5"/>
      <c r="AV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  <c r="AP954" s="5"/>
      <c r="AQ954" s="5"/>
      <c r="AR954" s="5"/>
      <c r="AS954" s="5"/>
      <c r="AT954" s="5"/>
      <c r="AU954" s="5"/>
      <c r="AV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  <c r="AP955" s="5"/>
      <c r="AQ955" s="5"/>
      <c r="AR955" s="5"/>
      <c r="AS955" s="5"/>
      <c r="AT955" s="5"/>
      <c r="AU955" s="5"/>
      <c r="AV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  <c r="AP956" s="5"/>
      <c r="AQ956" s="5"/>
      <c r="AR956" s="5"/>
      <c r="AS956" s="5"/>
      <c r="AT956" s="5"/>
      <c r="AU956" s="5"/>
      <c r="AV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  <c r="AP957" s="5"/>
      <c r="AQ957" s="5"/>
      <c r="AR957" s="5"/>
      <c r="AS957" s="5"/>
      <c r="AT957" s="5"/>
      <c r="AU957" s="5"/>
      <c r="AV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  <c r="AP958" s="5"/>
      <c r="AQ958" s="5"/>
      <c r="AR958" s="5"/>
      <c r="AS958" s="5"/>
      <c r="AT958" s="5"/>
      <c r="AU958" s="5"/>
      <c r="AV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  <c r="AP959" s="5"/>
      <c r="AQ959" s="5"/>
      <c r="AR959" s="5"/>
      <c r="AS959" s="5"/>
      <c r="AT959" s="5"/>
      <c r="AU959" s="5"/>
      <c r="AV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  <c r="AP960" s="5"/>
      <c r="AQ960" s="5"/>
      <c r="AR960" s="5"/>
      <c r="AS960" s="5"/>
      <c r="AT960" s="5"/>
      <c r="AU960" s="5"/>
      <c r="AV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  <c r="AP961" s="5"/>
      <c r="AQ961" s="5"/>
      <c r="AR961" s="5"/>
      <c r="AS961" s="5"/>
      <c r="AT961" s="5"/>
      <c r="AU961" s="5"/>
      <c r="AV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  <c r="AP962" s="5"/>
      <c r="AQ962" s="5"/>
      <c r="AR962" s="5"/>
      <c r="AS962" s="5"/>
      <c r="AT962" s="5"/>
      <c r="AU962" s="5"/>
      <c r="AV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  <c r="AP963" s="5"/>
      <c r="AQ963" s="5"/>
      <c r="AR963" s="5"/>
      <c r="AS963" s="5"/>
      <c r="AT963" s="5"/>
      <c r="AU963" s="5"/>
      <c r="AV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  <c r="AP964" s="5"/>
      <c r="AQ964" s="5"/>
      <c r="AR964" s="5"/>
      <c r="AS964" s="5"/>
      <c r="AT964" s="5"/>
      <c r="AU964" s="5"/>
      <c r="AV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  <c r="AP965" s="5"/>
      <c r="AQ965" s="5"/>
      <c r="AR965" s="5"/>
      <c r="AS965" s="5"/>
      <c r="AT965" s="5"/>
      <c r="AU965" s="5"/>
      <c r="AV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  <c r="AP966" s="5"/>
      <c r="AQ966" s="5"/>
      <c r="AR966" s="5"/>
      <c r="AS966" s="5"/>
      <c r="AT966" s="5"/>
      <c r="AU966" s="5"/>
      <c r="AV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  <c r="AP967" s="5"/>
      <c r="AQ967" s="5"/>
      <c r="AR967" s="5"/>
      <c r="AS967" s="5"/>
      <c r="AT967" s="5"/>
      <c r="AU967" s="5"/>
      <c r="AV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  <c r="AP968" s="5"/>
      <c r="AQ968" s="5"/>
      <c r="AR968" s="5"/>
      <c r="AS968" s="5"/>
      <c r="AT968" s="5"/>
      <c r="AU968" s="5"/>
      <c r="AV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  <c r="AP969" s="5"/>
      <c r="AQ969" s="5"/>
      <c r="AR969" s="5"/>
      <c r="AS969" s="5"/>
      <c r="AT969" s="5"/>
      <c r="AU969" s="5"/>
      <c r="AV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  <c r="AP970" s="5"/>
      <c r="AQ970" s="5"/>
      <c r="AR970" s="5"/>
      <c r="AS970" s="5"/>
      <c r="AT970" s="5"/>
      <c r="AU970" s="5"/>
      <c r="AV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  <c r="AP971" s="5"/>
      <c r="AQ971" s="5"/>
      <c r="AR971" s="5"/>
      <c r="AS971" s="5"/>
      <c r="AT971" s="5"/>
      <c r="AU971" s="5"/>
      <c r="AV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  <c r="AP972" s="5"/>
      <c r="AQ972" s="5"/>
      <c r="AR972" s="5"/>
      <c r="AS972" s="5"/>
      <c r="AT972" s="5"/>
      <c r="AU972" s="5"/>
      <c r="AV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  <c r="AP973" s="5"/>
      <c r="AQ973" s="5"/>
      <c r="AR973" s="5"/>
      <c r="AS973" s="5"/>
      <c r="AT973" s="5"/>
      <c r="AU973" s="5"/>
      <c r="AV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  <c r="AP974" s="5"/>
      <c r="AQ974" s="5"/>
      <c r="AR974" s="5"/>
      <c r="AS974" s="5"/>
      <c r="AT974" s="5"/>
      <c r="AU974" s="5"/>
      <c r="AV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  <c r="AP975" s="5"/>
      <c r="AQ975" s="5"/>
      <c r="AR975" s="5"/>
      <c r="AS975" s="5"/>
      <c r="AT975" s="5"/>
      <c r="AU975" s="5"/>
      <c r="AV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  <c r="AP976" s="5"/>
      <c r="AQ976" s="5"/>
      <c r="AR976" s="5"/>
      <c r="AS976" s="5"/>
      <c r="AT976" s="5"/>
      <c r="AU976" s="5"/>
      <c r="AV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  <c r="AP977" s="5"/>
      <c r="AQ977" s="5"/>
      <c r="AR977" s="5"/>
      <c r="AS977" s="5"/>
      <c r="AT977" s="5"/>
      <c r="AU977" s="5"/>
      <c r="AV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  <c r="AP978" s="5"/>
      <c r="AQ978" s="5"/>
      <c r="AR978" s="5"/>
      <c r="AS978" s="5"/>
      <c r="AT978" s="5"/>
      <c r="AU978" s="5"/>
      <c r="AV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  <c r="AP979" s="5"/>
      <c r="AQ979" s="5"/>
      <c r="AR979" s="5"/>
      <c r="AS979" s="5"/>
      <c r="AT979" s="5"/>
      <c r="AU979" s="5"/>
      <c r="AV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  <c r="AP980" s="5"/>
      <c r="AQ980" s="5"/>
      <c r="AR980" s="5"/>
      <c r="AS980" s="5"/>
      <c r="AT980" s="5"/>
      <c r="AU980" s="5"/>
      <c r="AV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  <c r="AP981" s="5"/>
      <c r="AQ981" s="5"/>
      <c r="AR981" s="5"/>
      <c r="AS981" s="5"/>
      <c r="AT981" s="5"/>
      <c r="AU981" s="5"/>
      <c r="AV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  <c r="AP982" s="5"/>
      <c r="AQ982" s="5"/>
      <c r="AR982" s="5"/>
      <c r="AS982" s="5"/>
      <c r="AT982" s="5"/>
      <c r="AU982" s="5"/>
      <c r="AV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  <c r="AP983" s="5"/>
      <c r="AQ983" s="5"/>
      <c r="AR983" s="5"/>
      <c r="AS983" s="5"/>
      <c r="AT983" s="5"/>
      <c r="AU983" s="5"/>
      <c r="AV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  <c r="AP984" s="5"/>
      <c r="AQ984" s="5"/>
      <c r="AR984" s="5"/>
      <c r="AS984" s="5"/>
      <c r="AT984" s="5"/>
      <c r="AU984" s="5"/>
      <c r="AV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  <c r="AP985" s="5"/>
      <c r="AQ985" s="5"/>
      <c r="AR985" s="5"/>
      <c r="AS985" s="5"/>
      <c r="AT985" s="5"/>
      <c r="AU985" s="5"/>
      <c r="AV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  <c r="AP986" s="5"/>
      <c r="AQ986" s="5"/>
      <c r="AR986" s="5"/>
      <c r="AS986" s="5"/>
      <c r="AT986" s="5"/>
      <c r="AU986" s="5"/>
      <c r="AV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  <c r="AP987" s="5"/>
      <c r="AQ987" s="5"/>
      <c r="AR987" s="5"/>
      <c r="AS987" s="5"/>
      <c r="AT987" s="5"/>
      <c r="AU987" s="5"/>
      <c r="AV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  <c r="AP988" s="5"/>
      <c r="AQ988" s="5"/>
      <c r="AR988" s="5"/>
      <c r="AS988" s="5"/>
      <c r="AT988" s="5"/>
      <c r="AU988" s="5"/>
      <c r="AV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  <c r="AP989" s="5"/>
      <c r="AQ989" s="5"/>
      <c r="AR989" s="5"/>
      <c r="AS989" s="5"/>
      <c r="AT989" s="5"/>
      <c r="AU989" s="5"/>
      <c r="AV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  <c r="AP990" s="5"/>
      <c r="AQ990" s="5"/>
      <c r="AR990" s="5"/>
      <c r="AS990" s="5"/>
      <c r="AT990" s="5"/>
      <c r="AU990" s="5"/>
      <c r="AV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  <c r="AP991" s="5"/>
      <c r="AQ991" s="5"/>
      <c r="AR991" s="5"/>
      <c r="AS991" s="5"/>
      <c r="AT991" s="5"/>
      <c r="AU991" s="5"/>
      <c r="AV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  <c r="AP992" s="5"/>
      <c r="AQ992" s="5"/>
      <c r="AR992" s="5"/>
      <c r="AS992" s="5"/>
      <c r="AT992" s="5"/>
      <c r="AU992" s="5"/>
      <c r="AV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  <c r="AP993" s="5"/>
      <c r="AQ993" s="5"/>
      <c r="AR993" s="5"/>
      <c r="AS993" s="5"/>
      <c r="AT993" s="5"/>
      <c r="AU993" s="5"/>
      <c r="AV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  <c r="AP994" s="5"/>
      <c r="AQ994" s="5"/>
      <c r="AR994" s="5"/>
      <c r="AS994" s="5"/>
      <c r="AT994" s="5"/>
      <c r="AU994" s="5"/>
      <c r="AV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  <c r="AP995" s="5"/>
      <c r="AQ995" s="5"/>
      <c r="AR995" s="5"/>
      <c r="AS995" s="5"/>
      <c r="AT995" s="5"/>
      <c r="AU995" s="5"/>
      <c r="AV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  <c r="AP996" s="5"/>
      <c r="AQ996" s="5"/>
      <c r="AR996" s="5"/>
      <c r="AS996" s="5"/>
      <c r="AT996" s="5"/>
      <c r="AU996" s="5"/>
      <c r="AV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  <c r="AP997" s="5"/>
      <c r="AQ997" s="5"/>
      <c r="AR997" s="5"/>
      <c r="AS997" s="5"/>
      <c r="AT997" s="5"/>
      <c r="AU997" s="5"/>
      <c r="AV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  <c r="AP998" s="5"/>
      <c r="AQ998" s="5"/>
      <c r="AR998" s="5"/>
      <c r="AS998" s="5"/>
      <c r="AT998" s="5"/>
      <c r="AU998" s="5"/>
      <c r="AV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  <c r="AP999" s="5"/>
      <c r="AQ999" s="5"/>
      <c r="AR999" s="5"/>
      <c r="AS999" s="5"/>
      <c r="AT999" s="5"/>
      <c r="AU999" s="5"/>
      <c r="AV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  <c r="AP1000" s="5"/>
      <c r="AQ1000" s="5"/>
      <c r="AR1000" s="5"/>
      <c r="AS1000" s="5"/>
      <c r="AT1000" s="5"/>
      <c r="AU1000" s="5"/>
      <c r="AV1000" s="5"/>
    </row>
    <row r="1001" ht="12.0" customHeight="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5"/>
      <c r="O1001" s="5"/>
      <c r="P1001" s="5"/>
      <c r="Q1001" s="5"/>
      <c r="R1001" s="5"/>
      <c r="S1001" s="5"/>
      <c r="T1001" s="5"/>
      <c r="U1001" s="5"/>
      <c r="V1001" s="5"/>
      <c r="W1001" s="5"/>
      <c r="X1001" s="5"/>
      <c r="Y1001" s="5"/>
      <c r="Z1001" s="5"/>
      <c r="AA1001" s="5"/>
      <c r="AB1001" s="5"/>
      <c r="AC1001" s="5"/>
      <c r="AD1001" s="5"/>
      <c r="AE1001" s="5"/>
      <c r="AF1001" s="5"/>
      <c r="AG1001" s="5"/>
      <c r="AH1001" s="5"/>
      <c r="AI1001" s="5"/>
      <c r="AJ1001" s="5"/>
      <c r="AK1001" s="5"/>
      <c r="AL1001" s="5"/>
      <c r="AM1001" s="5"/>
      <c r="AN1001" s="5"/>
      <c r="AO1001" s="5"/>
      <c r="AP1001" s="5"/>
      <c r="AQ1001" s="5"/>
      <c r="AR1001" s="5"/>
      <c r="AS1001" s="5"/>
      <c r="AT1001" s="5"/>
      <c r="AU1001" s="5"/>
      <c r="AV1001" s="5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5.86"/>
    <col customWidth="1" min="3" max="3" width="7.0"/>
    <col customWidth="1" min="4" max="4" width="3.86"/>
    <col customWidth="1" min="5" max="6" width="3.57"/>
    <col customWidth="1" min="7" max="10" width="3.86"/>
    <col customWidth="1" min="11" max="12" width="4.57"/>
    <col customWidth="1" min="13" max="14" width="4.14"/>
    <col customWidth="1" min="15" max="16" width="4.71"/>
    <col customWidth="1" min="17" max="18" width="4.86"/>
    <col customWidth="1" min="19" max="20" width="4.71"/>
    <col customWidth="1" min="21" max="22" width="4.86"/>
    <col customWidth="1" min="23" max="24" width="5.14"/>
    <col customWidth="1" min="25" max="25" width="4.57"/>
  </cols>
  <sheetData>
    <row r="1">
      <c r="A1" s="39" t="s">
        <v>33</v>
      </c>
      <c r="B1" s="41"/>
      <c r="C1" s="41"/>
      <c r="D1" s="41"/>
      <c r="E1" s="41"/>
      <c r="F1" s="41"/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</row>
    <row r="2">
      <c r="A2" s="39"/>
      <c r="B2" s="42" t="s">
        <v>37</v>
      </c>
      <c r="D2" s="42">
        <v>2.0</v>
      </c>
      <c r="F2" s="42">
        <v>6.0</v>
      </c>
      <c r="H2" s="42">
        <v>10.0</v>
      </c>
      <c r="J2" s="42">
        <v>16.0</v>
      </c>
      <c r="L2" s="42">
        <v>12.0</v>
      </c>
      <c r="N2" s="42">
        <v>15.0</v>
      </c>
      <c r="P2" s="42">
        <v>8.0</v>
      </c>
      <c r="R2" s="42">
        <v>9.0</v>
      </c>
      <c r="T2" s="42">
        <v>5.0</v>
      </c>
      <c r="V2" s="42">
        <v>3.0</v>
      </c>
      <c r="X2" s="42">
        <v>18.0</v>
      </c>
    </row>
    <row r="3">
      <c r="A3" s="39"/>
      <c r="B3" s="42" t="s">
        <v>40</v>
      </c>
      <c r="C3" s="48" t="s">
        <v>41</v>
      </c>
      <c r="D3" s="42" t="s">
        <v>40</v>
      </c>
      <c r="E3" s="48" t="s">
        <v>41</v>
      </c>
      <c r="F3" s="42" t="s">
        <v>40</v>
      </c>
      <c r="G3" s="48" t="s">
        <v>41</v>
      </c>
      <c r="H3" s="42" t="s">
        <v>40</v>
      </c>
      <c r="I3" s="48" t="s">
        <v>41</v>
      </c>
      <c r="J3" s="42" t="s">
        <v>40</v>
      </c>
      <c r="K3" s="48" t="s">
        <v>41</v>
      </c>
      <c r="L3" s="42" t="s">
        <v>40</v>
      </c>
      <c r="M3" s="48" t="s">
        <v>41</v>
      </c>
      <c r="N3" s="42" t="s">
        <v>40</v>
      </c>
      <c r="O3" s="48" t="s">
        <v>41</v>
      </c>
      <c r="P3" s="42" t="s">
        <v>40</v>
      </c>
      <c r="Q3" s="48" t="s">
        <v>41</v>
      </c>
      <c r="R3" s="42" t="s">
        <v>40</v>
      </c>
      <c r="S3" s="48" t="s">
        <v>41</v>
      </c>
      <c r="T3" s="42" t="s">
        <v>40</v>
      </c>
      <c r="U3" s="48" t="s">
        <v>41</v>
      </c>
      <c r="V3" s="42" t="s">
        <v>40</v>
      </c>
      <c r="W3" s="48" t="s">
        <v>41</v>
      </c>
      <c r="X3" s="42" t="s">
        <v>40</v>
      </c>
      <c r="Y3" s="48" t="s">
        <v>41</v>
      </c>
    </row>
    <row r="4">
      <c r="A4" s="51" t="s">
        <v>44</v>
      </c>
      <c r="B4" s="53">
        <f>Squadra!J32</f>
        <v>13</v>
      </c>
      <c r="C4" s="53">
        <f>Squadra!J33+Squadra!J34</f>
        <v>12</v>
      </c>
      <c r="D4" s="53">
        <f>'Gioc 2'!$U$10</f>
        <v>0</v>
      </c>
      <c r="E4" s="53">
        <f>'Gioc 2'!$U$11+'Gioc 2'!$U$12</f>
        <v>2</v>
      </c>
      <c r="F4" s="53">
        <f>'Gioc 6'!$U$10</f>
        <v>2</v>
      </c>
      <c r="G4" s="53">
        <f>'Gioc 6'!$U$11+'Gioc 6'!$U$12</f>
        <v>0</v>
      </c>
      <c r="H4" s="53">
        <f>'Gioc 10'!$U$10</f>
        <v>0</v>
      </c>
      <c r="I4" s="53">
        <f>'Gioc 10'!$U$11+'Gioc 10'!$U$12</f>
        <v>0</v>
      </c>
      <c r="J4" s="53">
        <f>'Gioc 16'!$U$10</f>
        <v>2</v>
      </c>
      <c r="K4" s="53">
        <f>'Gioc 16'!$U$11+'Gioc 16'!$U$12</f>
        <v>1</v>
      </c>
      <c r="L4" s="53">
        <f>'Gioc 12'!$U$10</f>
        <v>0</v>
      </c>
      <c r="M4" s="53">
        <f>'Gioc 12'!$U$11+'Gioc 12'!$U$12</f>
        <v>0</v>
      </c>
      <c r="N4" s="53">
        <f>'Gioc 15'!$U$10</f>
        <v>6</v>
      </c>
      <c r="O4" s="53">
        <f>'Gioc 15'!$U$11+'Gioc 15'!$U$12</f>
        <v>1</v>
      </c>
      <c r="P4" s="53">
        <f>'Gioc 8'!$U$10</f>
        <v>0</v>
      </c>
      <c r="Q4" s="53">
        <f>'Gioc 8'!$U$11+'Gioc 8'!$U$12</f>
        <v>3</v>
      </c>
      <c r="R4" s="53">
        <f>'Gioc 9'!$U$10</f>
        <v>3</v>
      </c>
      <c r="S4" s="53">
        <f>'Gioc 9'!$U$11+'Gioc 9'!$U$12</f>
        <v>3</v>
      </c>
      <c r="T4" s="53">
        <f>'Gioc 5'!$U$10</f>
        <v>0</v>
      </c>
      <c r="U4" s="53">
        <f>'Gioc 5'!$U$11+'Gioc 5'!$U$12</f>
        <v>0</v>
      </c>
      <c r="V4" s="53">
        <f>'Gioc 3'!$U$10</f>
        <v>0</v>
      </c>
      <c r="W4" s="53">
        <f>'Gioc 3'!$U$11+'Gioc 3'!$U$12</f>
        <v>0</v>
      </c>
      <c r="X4" s="53">
        <f>'Gioc 18'!$U$10</f>
        <v>0</v>
      </c>
      <c r="Y4" s="53">
        <f>'Gioc 18'!$U$11+'Gioc 18'!$U$12</f>
        <v>2</v>
      </c>
    </row>
    <row r="5">
      <c r="A5" s="51" t="s">
        <v>55</v>
      </c>
      <c r="B5" s="53">
        <f>Squadra!J54</f>
        <v>16</v>
      </c>
      <c r="C5" s="53">
        <f>Squadra!$J$55+Squadra!$J$56</f>
        <v>8</v>
      </c>
      <c r="D5" s="53">
        <f>'Gioc 2'!$J$32</f>
        <v>1</v>
      </c>
      <c r="E5" s="53">
        <f>'Gioc 2'!$J$33+'Gioc 2'!$J$34</f>
        <v>1</v>
      </c>
      <c r="F5" s="53">
        <f>'Gioc 6'!$J$32</f>
        <v>3</v>
      </c>
      <c r="G5" s="53">
        <f>'Gioc 6'!$J$33+'Gioc 6'!$J$34</f>
        <v>2</v>
      </c>
      <c r="H5" s="53">
        <f>'Gioc 10'!$J$32</f>
        <v>0</v>
      </c>
      <c r="I5" s="53">
        <f>'Gioc 10'!$J$33+'Gioc 10'!$J$34</f>
        <v>0</v>
      </c>
      <c r="J5" s="53">
        <f>'Gioc 16'!$J$32</f>
        <v>3</v>
      </c>
      <c r="K5" s="53">
        <f>'Gioc 16'!$J$33+'Gioc 16'!$J$34</f>
        <v>1</v>
      </c>
      <c r="L5" s="53">
        <f>'Gioc 12'!$J$32</f>
        <v>0</v>
      </c>
      <c r="M5" s="53">
        <f>'Gioc 12'!$J$33+'Gioc 12'!$J$34</f>
        <v>0</v>
      </c>
      <c r="N5" s="53">
        <f>'Gioc 15'!$J$32</f>
        <v>2</v>
      </c>
      <c r="O5" s="53">
        <f>'Gioc 15'!$J$33+'Gioc 15'!$J$34</f>
        <v>1</v>
      </c>
      <c r="P5" s="53">
        <f>'Gioc 8'!$J$32</f>
        <v>0</v>
      </c>
      <c r="Q5" s="53">
        <f>'Gioc 8'!$J$33+'Gioc 8'!$J$34</f>
        <v>0</v>
      </c>
      <c r="R5" s="53">
        <f>'Gioc 9'!$J$32</f>
        <v>4</v>
      </c>
      <c r="S5" s="53">
        <f>'Gioc 9'!$J$33+'Gioc 9'!$J$34</f>
        <v>1</v>
      </c>
      <c r="T5" s="53">
        <f>'Gioc 5'!$J$32</f>
        <v>0</v>
      </c>
      <c r="U5" s="53">
        <f>'Gioc 5'!$J$33+'Gioc 5'!$J$34</f>
        <v>0</v>
      </c>
      <c r="V5" s="53">
        <f>'Gioc 3'!$J$32</f>
        <v>0</v>
      </c>
      <c r="W5" s="53">
        <f>'Gioc 3'!$J$33+'Gioc 3'!$J$34</f>
        <v>0</v>
      </c>
      <c r="X5" s="53">
        <f>'Gioc 18'!$J$32</f>
        <v>3</v>
      </c>
      <c r="Y5" s="53">
        <f>'Gioc 18'!$J$33+'Gioc 18'!$J$34</f>
        <v>1</v>
      </c>
    </row>
    <row r="6">
      <c r="A6" s="51" t="s">
        <v>56</v>
      </c>
      <c r="B6" s="53">
        <f>Squadra!J77</f>
        <v>18</v>
      </c>
      <c r="C6" s="53">
        <f>Squadra!J78+Squadra!J79</f>
        <v>7</v>
      </c>
      <c r="D6" s="53">
        <f>'Gioc 2'!$U$32</f>
        <v>1</v>
      </c>
      <c r="E6" s="53">
        <f>'Gioc 2'!$U$33+'Gioc 2'!$U$34</f>
        <v>1</v>
      </c>
      <c r="F6" s="53">
        <f>'Gioc 6'!$U$32</f>
        <v>3</v>
      </c>
      <c r="G6" s="53">
        <f>'Gioc 6'!$U$33+'Gioc 6'!$U$34</f>
        <v>0</v>
      </c>
      <c r="H6" s="53">
        <f>'Gioc 10'!$U$32</f>
        <v>0</v>
      </c>
      <c r="I6" s="53">
        <f>'Gioc 10'!$U$33+'Gioc 10'!$U$34</f>
        <v>0</v>
      </c>
      <c r="J6" s="53">
        <f>'Gioc 16'!$U$32</f>
        <v>5</v>
      </c>
      <c r="K6" s="53">
        <f>'Gioc 16'!$U$33+'Gioc 16'!$U$34</f>
        <v>0</v>
      </c>
      <c r="L6" s="53">
        <f>'Gioc 12'!$U$32</f>
        <v>0</v>
      </c>
      <c r="M6" s="53">
        <f>'Gioc 12'!$U$33+'Gioc 12'!$U$34</f>
        <v>0</v>
      </c>
      <c r="N6" s="53">
        <f>'Gioc 15'!$U$32</f>
        <v>1</v>
      </c>
      <c r="O6" s="53">
        <f>'Gioc 15'!$U$33+'Gioc 15'!$U$34</f>
        <v>2</v>
      </c>
      <c r="P6" s="53">
        <f>'Gioc 8'!$U$32</f>
        <v>0</v>
      </c>
      <c r="Q6" s="53">
        <f>'Gioc 8'!$U$33+'Gioc 8'!$U$34</f>
        <v>1</v>
      </c>
      <c r="R6" s="53">
        <f>'Gioc 9'!$U$32</f>
        <v>4</v>
      </c>
      <c r="S6" s="53">
        <f>'Gioc 9'!$U$33+'Gioc 9'!$U$34</f>
        <v>1</v>
      </c>
      <c r="T6" s="53">
        <f>'Gioc 5'!$U$32</f>
        <v>0</v>
      </c>
      <c r="U6" s="53">
        <f>'Gioc 5'!$U$33+'Gioc 5'!$U$34</f>
        <v>0</v>
      </c>
      <c r="V6" s="53">
        <f>'Gioc 3'!$U$32</f>
        <v>0</v>
      </c>
      <c r="W6" s="53">
        <f>'Gioc 3'!$U$33+'Gioc 3'!$U$34</f>
        <v>0</v>
      </c>
      <c r="X6" s="53">
        <f>'Gioc 18'!$U$32</f>
        <v>4</v>
      </c>
      <c r="Y6" s="53">
        <f>'Gioc 18'!$U$33+'Gioc 18'!$U$34</f>
        <v>2</v>
      </c>
    </row>
    <row r="7">
      <c r="A7" s="51" t="s">
        <v>57</v>
      </c>
      <c r="B7" s="53">
        <f>Squadra!J100</f>
        <v>0</v>
      </c>
      <c r="C7" s="53">
        <f>Squadra!$J$101+Squadra!$J$102</f>
        <v>0</v>
      </c>
      <c r="D7" s="53">
        <f>'Gioc 2'!$J$54</f>
        <v>0</v>
      </c>
      <c r="E7" s="53">
        <f>'Gioc 2'!$J$55+'Gioc 2'!$J$56</f>
        <v>0</v>
      </c>
      <c r="F7" s="53">
        <f>'Gioc 6'!$J$54</f>
        <v>0</v>
      </c>
      <c r="G7" s="53">
        <f>'Gioc 6'!$J$55+'Gioc 6'!$J$56</f>
        <v>0</v>
      </c>
      <c r="H7" s="53">
        <f>'Gioc 10'!$J$54</f>
        <v>0</v>
      </c>
      <c r="I7" s="53">
        <f>'Gioc 10'!$J$55+'Gioc 10'!$J$56</f>
        <v>0</v>
      </c>
      <c r="J7" s="53">
        <f>'Gioc 16'!$J$54</f>
        <v>0</v>
      </c>
      <c r="K7" s="53">
        <f>'Gioc 16'!$J$55+'Gioc 16'!$J$56</f>
        <v>0</v>
      </c>
      <c r="L7" s="53">
        <f>'Gioc 12'!$J$54</f>
        <v>0</v>
      </c>
      <c r="M7" s="53">
        <f>'Gioc 12'!$J$55+'Gioc 12'!$J$56</f>
        <v>0</v>
      </c>
      <c r="N7" s="53">
        <f>'Gioc 15'!$J$54</f>
        <v>0</v>
      </c>
      <c r="O7" s="53">
        <f>'Gioc 15'!$J$55+'Gioc 15'!$J$56</f>
        <v>0</v>
      </c>
      <c r="P7" s="53">
        <f>'Gioc 8'!$J$54</f>
        <v>0</v>
      </c>
      <c r="Q7" s="53">
        <f>'Gioc 8'!$J$55+'Gioc 8'!$J$56</f>
        <v>0</v>
      </c>
      <c r="R7" s="53">
        <f>'Gioc 9'!$J$54</f>
        <v>0</v>
      </c>
      <c r="S7" s="53">
        <f>'Gioc 9'!$J$55+'Gioc 9'!$J$56</f>
        <v>0</v>
      </c>
      <c r="T7" s="53">
        <f>'Gioc 5'!$J$54</f>
        <v>0</v>
      </c>
      <c r="U7" s="53">
        <f>'Gioc 5'!$J$55+'Gioc 5'!$J$56</f>
        <v>0</v>
      </c>
      <c r="V7" s="53">
        <f>'Gioc 3'!$J$54</f>
        <v>0</v>
      </c>
      <c r="W7" s="53">
        <f>'Gioc 3'!$J$55+'Gioc 3'!$J$56</f>
        <v>0</v>
      </c>
      <c r="X7" s="53">
        <f>'Gioc 18'!$J$54</f>
        <v>0</v>
      </c>
      <c r="Y7" s="53">
        <f>'Gioc 18'!$J$55+'Gioc 18'!$J$56</f>
        <v>0</v>
      </c>
    </row>
    <row r="8">
      <c r="A8" s="51" t="s">
        <v>58</v>
      </c>
      <c r="B8" s="53">
        <f>Squadra!J123</f>
        <v>0</v>
      </c>
      <c r="C8" s="53">
        <f>Squadra!$J$124+Squadra!$J$125</f>
        <v>0</v>
      </c>
      <c r="D8" s="53">
        <f>'Gioc 2'!$U$54</f>
        <v>0</v>
      </c>
      <c r="E8" s="53">
        <f>'Gioc 2'!$U$55+'Gioc 2'!$U$56</f>
        <v>0</v>
      </c>
      <c r="F8" s="53">
        <f>'Gioc 6'!$U$54</f>
        <v>0</v>
      </c>
      <c r="G8" s="53">
        <f>'Gioc 6'!$U$55+'Gioc 6'!$U$56</f>
        <v>0</v>
      </c>
      <c r="H8" s="53">
        <f>'Gioc 10'!$U$54</f>
        <v>0</v>
      </c>
      <c r="I8" s="53">
        <f>'Gioc 10'!$U$55+'Gioc 10'!$U$56</f>
        <v>0</v>
      </c>
      <c r="J8" s="53">
        <f>'Gioc 16'!$U$54</f>
        <v>0</v>
      </c>
      <c r="K8" s="53">
        <f>'Gioc 16'!$U$55+'Gioc 16'!$U$56</f>
        <v>0</v>
      </c>
      <c r="L8" s="53">
        <f>'Gioc 12'!$U$54</f>
        <v>0</v>
      </c>
      <c r="M8" s="53">
        <f>'Gioc 12'!$U$55+'Gioc 12'!$U$56</f>
        <v>0</v>
      </c>
      <c r="N8" s="53">
        <f>'Gioc 15'!$U$54</f>
        <v>0</v>
      </c>
      <c r="O8" s="53">
        <f>'Gioc 15'!$U$55+'Gioc 15'!$U$56</f>
        <v>0</v>
      </c>
      <c r="P8" s="53">
        <f>'Gioc 8'!$U$54</f>
        <v>0</v>
      </c>
      <c r="Q8" s="53">
        <f>'Gioc 8'!$U$55+'Gioc 8'!$U$56</f>
        <v>0</v>
      </c>
      <c r="R8" s="53">
        <f>'Gioc 9'!$U$54</f>
        <v>0</v>
      </c>
      <c r="S8" s="53">
        <f>'Gioc 9'!$U$55+'Gioc 9'!$U$56</f>
        <v>0</v>
      </c>
      <c r="T8" s="53">
        <f>'Gioc 5'!$U$54</f>
        <v>0</v>
      </c>
      <c r="U8" s="53">
        <f>'Gioc 5'!$U$55+'Gioc 5'!$U$56</f>
        <v>0</v>
      </c>
      <c r="V8" s="53">
        <f>'Gioc 3'!$U$54</f>
        <v>0</v>
      </c>
      <c r="W8" s="53">
        <f>'Gioc 3'!$U$55+'Gioc 3'!$U$56</f>
        <v>0</v>
      </c>
      <c r="X8" s="53">
        <f>'Gioc 18'!$U$54</f>
        <v>0</v>
      </c>
      <c r="Y8" s="53">
        <f>'Gioc 18'!$U$55+'Gioc 18'!$U$56</f>
        <v>0</v>
      </c>
    </row>
    <row r="9">
      <c r="A9" s="51" t="s">
        <v>59</v>
      </c>
      <c r="B9" s="53">
        <f t="shared" ref="B9:Y9" si="1">SUM(B4:B8)</f>
        <v>47</v>
      </c>
      <c r="C9" s="53">
        <f t="shared" si="1"/>
        <v>27</v>
      </c>
      <c r="D9" s="53">
        <f t="shared" si="1"/>
        <v>2</v>
      </c>
      <c r="E9" s="53">
        <f t="shared" si="1"/>
        <v>4</v>
      </c>
      <c r="F9" s="53">
        <f t="shared" si="1"/>
        <v>8</v>
      </c>
      <c r="G9" s="53">
        <f t="shared" si="1"/>
        <v>2</v>
      </c>
      <c r="H9" s="53">
        <f t="shared" si="1"/>
        <v>0</v>
      </c>
      <c r="I9" s="53">
        <f t="shared" si="1"/>
        <v>0</v>
      </c>
      <c r="J9" s="53">
        <f t="shared" si="1"/>
        <v>10</v>
      </c>
      <c r="K9" s="53">
        <f t="shared" si="1"/>
        <v>2</v>
      </c>
      <c r="L9" s="53">
        <f t="shared" si="1"/>
        <v>0</v>
      </c>
      <c r="M9" s="53">
        <f t="shared" si="1"/>
        <v>0</v>
      </c>
      <c r="N9" s="53">
        <f t="shared" si="1"/>
        <v>9</v>
      </c>
      <c r="O9" s="53">
        <f t="shared" si="1"/>
        <v>4</v>
      </c>
      <c r="P9" s="53">
        <f t="shared" si="1"/>
        <v>0</v>
      </c>
      <c r="Q9" s="53">
        <f t="shared" si="1"/>
        <v>4</v>
      </c>
      <c r="R9" s="53">
        <f t="shared" si="1"/>
        <v>11</v>
      </c>
      <c r="S9" s="53">
        <f t="shared" si="1"/>
        <v>5</v>
      </c>
      <c r="T9" s="53">
        <f t="shared" si="1"/>
        <v>0</v>
      </c>
      <c r="U9" s="53">
        <f t="shared" si="1"/>
        <v>0</v>
      </c>
      <c r="V9" s="53">
        <f t="shared" si="1"/>
        <v>0</v>
      </c>
      <c r="W9" s="53">
        <f t="shared" si="1"/>
        <v>0</v>
      </c>
      <c r="X9" s="53">
        <f t="shared" si="1"/>
        <v>7</v>
      </c>
      <c r="Y9" s="53">
        <f t="shared" si="1"/>
        <v>5</v>
      </c>
    </row>
    <row r="10">
      <c r="A10" s="39"/>
      <c r="B10" s="41"/>
      <c r="C10" s="41"/>
      <c r="D10" s="41"/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</row>
    <row r="11">
      <c r="A11" s="51"/>
      <c r="C11" s="41"/>
      <c r="E11" s="41"/>
      <c r="G11" s="41"/>
      <c r="I11" s="41"/>
      <c r="K11" s="41"/>
      <c r="M11" s="41"/>
      <c r="O11" s="41"/>
      <c r="Q11" s="41"/>
      <c r="S11" s="41"/>
      <c r="U11" s="41"/>
      <c r="W11" s="41"/>
    </row>
    <row r="12">
      <c r="A12" s="51"/>
      <c r="C12" s="39"/>
      <c r="D12" s="19"/>
      <c r="E12" s="39"/>
      <c r="F12" s="19"/>
      <c r="G12" s="39"/>
      <c r="H12" s="19"/>
      <c r="I12" s="19"/>
      <c r="J12" s="19"/>
      <c r="K12" s="39"/>
      <c r="L12" s="19"/>
      <c r="M12" s="39"/>
      <c r="N12" s="19"/>
      <c r="O12" s="41"/>
      <c r="Q12" s="41"/>
      <c r="S12" s="41"/>
      <c r="U12" s="41"/>
      <c r="W12" s="41"/>
    </row>
    <row r="13">
      <c r="A13" s="51"/>
      <c r="B13" s="19"/>
      <c r="C13" s="41"/>
      <c r="D13" s="39"/>
      <c r="E13" s="41"/>
      <c r="F13" s="41"/>
      <c r="G13" s="41"/>
      <c r="H13" s="41"/>
      <c r="I13" s="41"/>
      <c r="J13" s="41"/>
      <c r="K13" s="41"/>
      <c r="M13" s="41"/>
      <c r="O13" s="41"/>
      <c r="Q13" s="41"/>
      <c r="S13" s="41"/>
      <c r="U13" s="41"/>
      <c r="W13" s="41"/>
    </row>
    <row r="14">
      <c r="A14" s="51"/>
      <c r="B14" s="19"/>
      <c r="C14" s="41"/>
      <c r="D14" s="39"/>
      <c r="E14" s="41"/>
      <c r="F14" s="41"/>
      <c r="G14" s="41"/>
      <c r="H14" s="41"/>
      <c r="I14" s="41"/>
      <c r="J14" s="41"/>
      <c r="K14" s="41"/>
      <c r="M14" s="41"/>
      <c r="O14" s="41"/>
      <c r="Q14" s="41"/>
      <c r="S14" s="41"/>
      <c r="U14" s="41"/>
      <c r="W14" s="41"/>
    </row>
    <row r="15">
      <c r="A15" s="51"/>
      <c r="B15" s="19"/>
      <c r="C15" s="41"/>
      <c r="D15" s="39"/>
      <c r="E15" s="39"/>
      <c r="F15" s="41"/>
      <c r="G15" s="39"/>
      <c r="H15" s="39"/>
      <c r="I15" s="39"/>
      <c r="J15" s="41"/>
      <c r="K15" s="39"/>
      <c r="M15" s="39"/>
      <c r="O15" s="41"/>
      <c r="Q15" s="41"/>
      <c r="S15" s="41"/>
      <c r="U15" s="41"/>
      <c r="W15" s="41"/>
    </row>
    <row r="16">
      <c r="A16" s="51"/>
      <c r="B16" s="19"/>
      <c r="C16" s="41"/>
      <c r="D16" s="39"/>
      <c r="E16" s="41"/>
      <c r="F16" s="41"/>
      <c r="G16" s="41"/>
      <c r="H16" s="41"/>
      <c r="I16" s="41"/>
      <c r="J16" s="41"/>
      <c r="K16" s="41"/>
      <c r="M16" s="41"/>
      <c r="O16" s="41"/>
      <c r="Q16" s="41"/>
      <c r="S16" s="41"/>
      <c r="U16" s="41"/>
      <c r="W16" s="41"/>
    </row>
    <row r="17">
      <c r="B17" s="19"/>
      <c r="C17" s="41"/>
      <c r="D17" s="39"/>
      <c r="E17" s="41"/>
      <c r="F17" s="41"/>
      <c r="G17" s="41"/>
      <c r="H17" s="41"/>
      <c r="I17" s="41"/>
      <c r="J17" s="41"/>
      <c r="K17" s="41"/>
      <c r="M17" s="41"/>
    </row>
    <row r="18">
      <c r="B18" s="19"/>
      <c r="C18" s="41"/>
      <c r="D18" s="39"/>
      <c r="E18" s="41"/>
      <c r="F18" s="41"/>
      <c r="G18" s="39"/>
      <c r="H18" s="39"/>
      <c r="I18" s="41"/>
      <c r="J18" s="41"/>
      <c r="K18" s="41"/>
      <c r="M18" s="41"/>
    </row>
    <row r="19">
      <c r="B19" s="19"/>
      <c r="C19" s="41"/>
      <c r="D19" s="39"/>
      <c r="E19" s="41"/>
      <c r="F19" s="41"/>
      <c r="G19" s="41"/>
      <c r="H19" s="41"/>
      <c r="I19" s="41"/>
      <c r="J19" s="41"/>
      <c r="K19" s="41"/>
      <c r="M19" s="41"/>
    </row>
    <row r="20">
      <c r="B20" s="19"/>
      <c r="C20" s="41"/>
      <c r="D20" s="39"/>
      <c r="E20" s="41"/>
      <c r="F20" s="41"/>
      <c r="G20" s="41"/>
      <c r="H20" s="41"/>
      <c r="I20" s="41"/>
      <c r="J20" s="41"/>
      <c r="K20" s="41"/>
      <c r="M20" s="41"/>
    </row>
    <row r="21">
      <c r="B21" s="19"/>
      <c r="C21" s="41"/>
      <c r="D21" s="39"/>
      <c r="E21" s="41"/>
      <c r="F21" s="41"/>
      <c r="G21" s="41"/>
      <c r="H21" s="41"/>
      <c r="I21" s="41"/>
      <c r="J21" s="41"/>
      <c r="K21" s="41"/>
      <c r="M21" s="41"/>
    </row>
    <row r="22">
      <c r="B22" s="19"/>
      <c r="C22" s="41"/>
      <c r="D22" s="39"/>
      <c r="E22" s="41"/>
      <c r="F22" s="41"/>
      <c r="G22" s="41"/>
      <c r="H22" s="41"/>
      <c r="I22" s="41"/>
      <c r="J22" s="41"/>
      <c r="K22" s="41"/>
      <c r="M22" s="41"/>
    </row>
    <row r="23">
      <c r="B23" s="19"/>
      <c r="C23" s="41"/>
      <c r="D23" s="39"/>
      <c r="E23" s="41"/>
      <c r="F23" s="41"/>
      <c r="G23" s="41"/>
      <c r="H23" s="41"/>
      <c r="I23" s="41"/>
      <c r="J23" s="41"/>
      <c r="K23" s="41"/>
      <c r="M23" s="41"/>
    </row>
    <row r="24">
      <c r="B24" s="19"/>
      <c r="C24" s="41"/>
      <c r="D24" s="41"/>
      <c r="E24" s="41"/>
      <c r="F24" s="41"/>
      <c r="G24" s="41"/>
      <c r="J24" s="41"/>
    </row>
    <row r="25">
      <c r="B25" s="19"/>
      <c r="C25" s="41"/>
      <c r="D25" s="41"/>
      <c r="E25" s="41"/>
      <c r="F25" s="41"/>
      <c r="G25" s="41"/>
      <c r="J25" s="41"/>
    </row>
    <row r="26">
      <c r="B26" s="19"/>
      <c r="C26" s="41"/>
      <c r="D26" s="41"/>
      <c r="E26" s="41"/>
      <c r="F26" s="41"/>
      <c r="G26" s="41"/>
      <c r="J26" s="41"/>
    </row>
    <row r="27">
      <c r="B27" s="19"/>
      <c r="C27" s="41"/>
      <c r="D27" s="41"/>
      <c r="E27" s="41"/>
      <c r="F27" s="41"/>
      <c r="G27" s="41"/>
      <c r="J27" s="41"/>
    </row>
    <row r="28">
      <c r="B28" s="19"/>
      <c r="C28" s="41"/>
      <c r="D28" s="41"/>
      <c r="E28" s="41"/>
      <c r="F28" s="41"/>
      <c r="G28" s="41"/>
      <c r="J28" s="41"/>
    </row>
    <row r="29">
      <c r="B29" s="19"/>
      <c r="C29" s="41"/>
      <c r="D29" s="41"/>
      <c r="E29" s="41"/>
      <c r="F29" s="41"/>
      <c r="G29" s="41"/>
      <c r="J29" s="41"/>
    </row>
    <row r="30">
      <c r="B30" s="19"/>
      <c r="C30" s="41"/>
      <c r="D30" s="41"/>
      <c r="E30" s="41"/>
      <c r="F30" s="41"/>
      <c r="G30" s="41"/>
      <c r="J30" s="41"/>
    </row>
    <row r="31">
      <c r="B31" s="19"/>
      <c r="C31" s="41"/>
      <c r="D31" s="41"/>
      <c r="E31" s="41"/>
      <c r="F31" s="41"/>
      <c r="G31" s="41"/>
      <c r="J31" s="41"/>
    </row>
    <row r="32">
      <c r="B32" s="19"/>
      <c r="C32" s="41"/>
      <c r="D32" s="41"/>
      <c r="E32" s="41"/>
      <c r="F32" s="41"/>
      <c r="G32" s="41"/>
      <c r="J32" s="41"/>
    </row>
    <row r="33">
      <c r="B33" s="19"/>
      <c r="C33" s="41"/>
      <c r="D33" s="41"/>
      <c r="E33" s="41"/>
      <c r="F33" s="41"/>
      <c r="G33" s="41"/>
      <c r="J33" s="41"/>
    </row>
    <row r="34">
      <c r="B34" s="19"/>
      <c r="C34" s="41"/>
      <c r="D34" s="41"/>
      <c r="E34" s="41"/>
      <c r="F34" s="41"/>
      <c r="G34" s="41"/>
      <c r="J34" s="41"/>
    </row>
  </sheetData>
  <mergeCells count="12">
    <mergeCell ref="D2:E2"/>
    <mergeCell ref="F2:G2"/>
    <mergeCell ref="N2:O2"/>
    <mergeCell ref="L2:M2"/>
    <mergeCell ref="P2:Q2"/>
    <mergeCell ref="V2:W2"/>
    <mergeCell ref="T2:U2"/>
    <mergeCell ref="R2:S2"/>
    <mergeCell ref="B2:C2"/>
    <mergeCell ref="X2:Y2"/>
    <mergeCell ref="H2:I2"/>
    <mergeCell ref="J2:K2"/>
  </mergeCells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11" width="8.57"/>
    <col customWidth="1" min="12" max="12" width="8.0"/>
    <col customWidth="1" min="13" max="21" width="10.86"/>
    <col customWidth="1" min="22" max="26" width="10.0"/>
  </cols>
  <sheetData>
    <row r="1" ht="12.75" customHeight="1">
      <c r="A1" s="188" t="s">
        <v>37</v>
      </c>
      <c r="B1" s="189"/>
      <c r="C1" s="5"/>
      <c r="D1" s="5"/>
      <c r="E1" s="5"/>
      <c r="F1" s="5"/>
      <c r="G1" s="5"/>
      <c r="H1" s="5"/>
      <c r="I1" s="189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</row>
    <row r="2" ht="12.75" customHeight="1">
      <c r="A2" s="188" t="s">
        <v>75</v>
      </c>
      <c r="B2" s="189"/>
      <c r="C2" s="5"/>
      <c r="D2" s="5"/>
      <c r="E2" s="5"/>
      <c r="F2" s="5"/>
      <c r="G2" s="5"/>
      <c r="H2" s="5"/>
      <c r="I2" s="189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</row>
    <row r="3" ht="12.75" customHeight="1">
      <c r="A3" s="5"/>
      <c r="B3" s="190" t="s">
        <v>36</v>
      </c>
      <c r="C3" s="3"/>
      <c r="D3" s="3"/>
      <c r="E3" s="3"/>
      <c r="F3" s="3"/>
      <c r="G3" s="3"/>
      <c r="H3" s="5"/>
      <c r="I3" s="190" t="s">
        <v>39</v>
      </c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</row>
    <row r="4" ht="12.75" customHeight="1">
      <c r="A4" s="7"/>
      <c r="B4" s="192" t="s">
        <v>25</v>
      </c>
      <c r="C4" s="192" t="s">
        <v>27</v>
      </c>
      <c r="D4" s="192" t="s">
        <v>28</v>
      </c>
      <c r="E4" s="192" t="s">
        <v>52</v>
      </c>
      <c r="F4" s="192" t="s">
        <v>29</v>
      </c>
      <c r="G4" s="192" t="s">
        <v>43</v>
      </c>
      <c r="H4" s="193"/>
      <c r="I4" s="192" t="s">
        <v>32</v>
      </c>
      <c r="J4" s="192" t="s">
        <v>78</v>
      </c>
      <c r="K4" s="22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</row>
    <row r="5" ht="12.75" customHeight="1">
      <c r="A5" s="7"/>
      <c r="B5" s="195">
        <f>COUNTIF(Dati!C2:AY80,B4)</f>
        <v>12</v>
      </c>
      <c r="C5" s="195">
        <f>COUNTIF(Dati!C2:AY80,C4)</f>
        <v>18</v>
      </c>
      <c r="D5" s="195">
        <f>COUNTIF(Dati!C2:AY80,D4)</f>
        <v>7</v>
      </c>
      <c r="E5" s="195">
        <f>COUNTIF(Dati!C2:AY80,E4)</f>
        <v>1</v>
      </c>
      <c r="F5" s="195">
        <f>COUNTIF(Dati!C2:AY80,F4)</f>
        <v>6</v>
      </c>
      <c r="G5" s="195">
        <f t="shared" ref="G5:G6" si="1">SUM(B5:F5)</f>
        <v>44</v>
      </c>
      <c r="H5" s="193"/>
      <c r="I5" s="195">
        <f>COUNTIF(Dati!C2:AY80,I4)</f>
        <v>2</v>
      </c>
      <c r="J5" s="195">
        <f>COUNTIF(Dati!C2:AY80,J4)</f>
        <v>0</v>
      </c>
      <c r="K5" s="22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</row>
    <row r="6" ht="12.75" customHeight="1">
      <c r="A6" s="7"/>
      <c r="B6" s="196">
        <f>B5/G5</f>
        <v>0.2727272727</v>
      </c>
      <c r="C6" s="196">
        <f>C5/G5</f>
        <v>0.4090909091</v>
      </c>
      <c r="D6" s="196">
        <f>D5/G5</f>
        <v>0.1590909091</v>
      </c>
      <c r="E6" s="196">
        <f>E5/G5</f>
        <v>0.02272727273</v>
      </c>
      <c r="F6" s="196">
        <f>F5/G5</f>
        <v>0.1363636364</v>
      </c>
      <c r="G6" s="197">
        <f t="shared" si="1"/>
        <v>1</v>
      </c>
      <c r="H6" s="22"/>
      <c r="I6" s="34"/>
      <c r="J6" s="34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</row>
    <row r="7" ht="12.75" customHeight="1">
      <c r="A7" s="198" t="s">
        <v>80</v>
      </c>
      <c r="B7" s="199">
        <f>(B5-F5)/G5</f>
        <v>0.1363636364</v>
      </c>
      <c r="C7" s="34"/>
      <c r="D7" s="200"/>
      <c r="E7" s="200"/>
      <c r="F7" s="200"/>
      <c r="G7" s="34"/>
      <c r="H7" s="5"/>
      <c r="I7" s="2" t="s">
        <v>31</v>
      </c>
      <c r="J7" s="201">
        <f>COUNTIF(Dati!C2:AY80,I7)</f>
        <v>3</v>
      </c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</row>
    <row r="8" ht="12.75" customHeight="1">
      <c r="A8" s="198" t="s">
        <v>81</v>
      </c>
      <c r="B8" s="202">
        <f>(B5+C5)/G5</f>
        <v>0.6818181818</v>
      </c>
      <c r="C8" s="203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</row>
    <row r="9" ht="12.75" customHeight="1">
      <c r="A9" s="5"/>
      <c r="B9" s="205"/>
      <c r="C9" s="203"/>
      <c r="D9" s="5"/>
      <c r="E9" s="5"/>
      <c r="F9" s="5"/>
      <c r="G9" s="5"/>
      <c r="H9" s="5"/>
      <c r="I9" s="189" t="s">
        <v>82</v>
      </c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</row>
    <row r="10" ht="12.75" customHeight="1">
      <c r="A10" s="5"/>
      <c r="B10" s="190" t="s">
        <v>35</v>
      </c>
      <c r="C10" s="3"/>
      <c r="D10" s="3"/>
      <c r="E10" s="3"/>
      <c r="F10" s="3"/>
      <c r="G10" s="3"/>
      <c r="H10" s="5"/>
      <c r="I10" s="206" t="s">
        <v>34</v>
      </c>
      <c r="J10" s="208">
        <f>B12+B19+I5</f>
        <v>47</v>
      </c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</row>
    <row r="11" ht="12.75" customHeight="1">
      <c r="A11" s="7"/>
      <c r="B11" s="192" t="s">
        <v>26</v>
      </c>
      <c r="C11" s="192" t="s">
        <v>3</v>
      </c>
      <c r="D11" s="192" t="s">
        <v>83</v>
      </c>
      <c r="E11" s="192" t="s">
        <v>84</v>
      </c>
      <c r="F11" s="192" t="s">
        <v>4</v>
      </c>
      <c r="G11" s="192" t="s">
        <v>43</v>
      </c>
      <c r="H11" s="22"/>
      <c r="I11" s="206" t="s">
        <v>85</v>
      </c>
      <c r="J11" s="208">
        <f>G19+F12+J5+J7</f>
        <v>21</v>
      </c>
      <c r="K11" s="208">
        <f>J11+J12</f>
        <v>27</v>
      </c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</row>
    <row r="12" ht="12.75" customHeight="1">
      <c r="A12" s="7"/>
      <c r="B12" s="195">
        <f>COUNTIF(Dati!C2:AY80,B11)</f>
        <v>10</v>
      </c>
      <c r="C12" s="195">
        <f>COUNTIF(Dati!C2:AY80,C11)</f>
        <v>54</v>
      </c>
      <c r="D12" s="195">
        <f>COUNTIF(Dati!C2:AY80,D11)</f>
        <v>0</v>
      </c>
      <c r="E12" s="195">
        <f>COUNTIF(Dati!C2:AY80,E11)</f>
        <v>0</v>
      </c>
      <c r="F12" s="195">
        <f>COUNTIF(Dati!C2:AY80,F11)</f>
        <v>9</v>
      </c>
      <c r="G12" s="195">
        <f t="shared" ref="G12:G13" si="2">SUM(B12:F12)</f>
        <v>73</v>
      </c>
      <c r="H12" s="22"/>
      <c r="I12" s="206" t="s">
        <v>86</v>
      </c>
      <c r="J12" s="208">
        <f>F5</f>
        <v>6</v>
      </c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</row>
    <row r="13" ht="12.75" customHeight="1">
      <c r="A13" s="7"/>
      <c r="B13" s="196">
        <f>B12/G12</f>
        <v>0.1369863014</v>
      </c>
      <c r="C13" s="196">
        <f>C12/G12</f>
        <v>0.7397260274</v>
      </c>
      <c r="D13" s="196">
        <f>D12/G12</f>
        <v>0</v>
      </c>
      <c r="E13" s="196">
        <f>E12/G12</f>
        <v>0</v>
      </c>
      <c r="F13" s="196">
        <f>F12/G12</f>
        <v>0.1232876712</v>
      </c>
      <c r="G13" s="196">
        <f t="shared" si="2"/>
        <v>1</v>
      </c>
      <c r="H13" s="22"/>
      <c r="I13" s="206" t="s">
        <v>87</v>
      </c>
      <c r="J13" s="208">
        <f>F19</f>
        <v>1</v>
      </c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</row>
    <row r="14" ht="12.75" customHeight="1">
      <c r="A14" s="198" t="s">
        <v>80</v>
      </c>
      <c r="B14" s="199">
        <f>(B12-F12)/G12</f>
        <v>0.01369863014</v>
      </c>
      <c r="C14" s="34"/>
      <c r="D14" s="34"/>
      <c r="E14" s="34"/>
      <c r="F14" s="34"/>
      <c r="G14" s="34"/>
      <c r="H14" s="5"/>
      <c r="I14" s="206" t="s">
        <v>88</v>
      </c>
      <c r="J14" s="210">
        <f>B7</f>
        <v>0.1363636364</v>
      </c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</row>
    <row r="15" ht="12.75" customHeight="1">
      <c r="A15" s="198" t="s">
        <v>89</v>
      </c>
      <c r="B15" s="202">
        <f>(B12+C12)/G12</f>
        <v>0.8767123288</v>
      </c>
      <c r="C15" s="5"/>
      <c r="D15" s="5"/>
      <c r="E15" s="5"/>
      <c r="F15" s="5"/>
      <c r="G15" s="5"/>
      <c r="H15" s="5"/>
      <c r="I15" s="206" t="s">
        <v>90</v>
      </c>
      <c r="J15" s="210">
        <f>B21</f>
        <v>0.2047244094</v>
      </c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</row>
    <row r="16" ht="12.75" customHeight="1">
      <c r="A16" s="5"/>
      <c r="B16" s="205"/>
      <c r="C16" s="5"/>
      <c r="D16" s="5"/>
      <c r="E16" s="5"/>
      <c r="F16" s="5"/>
      <c r="G16" s="5"/>
      <c r="H16" s="5"/>
      <c r="I16" s="28" t="s">
        <v>45</v>
      </c>
      <c r="J16" s="211">
        <f>J10-J11-J12</f>
        <v>20</v>
      </c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</row>
    <row r="17" ht="12.75" customHeight="1">
      <c r="A17" s="5"/>
      <c r="B17" s="190" t="s">
        <v>38</v>
      </c>
      <c r="C17" s="3"/>
      <c r="D17" s="3"/>
      <c r="E17" s="3"/>
      <c r="F17" s="3"/>
      <c r="G17" s="3"/>
      <c r="H17" s="3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</row>
    <row r="18" ht="12.75" customHeight="1">
      <c r="A18" s="7"/>
      <c r="B18" s="192" t="s">
        <v>13</v>
      </c>
      <c r="C18" s="192" t="s">
        <v>6</v>
      </c>
      <c r="D18" s="192" t="s">
        <v>91</v>
      </c>
      <c r="E18" s="192" t="s">
        <v>5</v>
      </c>
      <c r="F18" s="192" t="s">
        <v>24</v>
      </c>
      <c r="G18" s="192" t="s">
        <v>2</v>
      </c>
      <c r="H18" s="192" t="s">
        <v>43</v>
      </c>
      <c r="I18" s="22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</row>
    <row r="19" ht="12.75" customHeight="1">
      <c r="A19" s="7"/>
      <c r="B19" s="195">
        <f>COUNTIF(Dati!C2:AY80,B18)</f>
        <v>35</v>
      </c>
      <c r="C19" s="195">
        <f>COUNTIF(Dati!C2:AY80,C18)</f>
        <v>70</v>
      </c>
      <c r="D19" s="195">
        <f>COUNTIF(Dati!C2:AY80,D18)</f>
        <v>0</v>
      </c>
      <c r="E19" s="195">
        <f>COUNTIF(Dati!C2:AY80,E18)</f>
        <v>12</v>
      </c>
      <c r="F19" s="195">
        <f>COUNTIF(Dati!C2:AY80,F18)</f>
        <v>1</v>
      </c>
      <c r="G19" s="195">
        <f>COUNTIF(Dati!C2:AY80,G18)</f>
        <v>9</v>
      </c>
      <c r="H19" s="195">
        <f t="shared" ref="H19:H20" si="3">SUM(B19:G19)</f>
        <v>127</v>
      </c>
      <c r="I19" s="22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</row>
    <row r="20" ht="12.75" customHeight="1">
      <c r="A20" s="7"/>
      <c r="B20" s="196">
        <f>B19/H19</f>
        <v>0.2755905512</v>
      </c>
      <c r="C20" s="196">
        <f>C19/H19</f>
        <v>0.5511811024</v>
      </c>
      <c r="D20" s="196">
        <f>D19/H19</f>
        <v>0</v>
      </c>
      <c r="E20" s="196">
        <f>E19/H19</f>
        <v>0.09448818898</v>
      </c>
      <c r="F20" s="196">
        <f>F19/H19</f>
        <v>0.007874015748</v>
      </c>
      <c r="G20" s="196">
        <f>G19/H19</f>
        <v>0.07086614173</v>
      </c>
      <c r="H20" s="196">
        <f t="shared" si="3"/>
        <v>1</v>
      </c>
      <c r="I20" s="22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</row>
    <row r="21" ht="12.75" customHeight="1">
      <c r="A21" s="198" t="s">
        <v>80</v>
      </c>
      <c r="B21" s="212">
        <f>(B19-G19)/H19</f>
        <v>0.2047244094</v>
      </c>
      <c r="C21" s="34"/>
      <c r="D21" s="34"/>
      <c r="E21" s="34"/>
      <c r="F21" s="34"/>
      <c r="G21" s="34"/>
      <c r="H21" s="34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</row>
    <row r="22" ht="12.75" customHeight="1">
      <c r="A22" s="198" t="s">
        <v>81</v>
      </c>
      <c r="B22" s="213">
        <f>(B19+C19+D19+E19)/H19</f>
        <v>0.9212598425</v>
      </c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</row>
    <row r="23" ht="12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</row>
    <row r="24" ht="12.75" customHeight="1">
      <c r="A24" s="2" t="s">
        <v>92</v>
      </c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</row>
    <row r="25" ht="12.75" customHeight="1">
      <c r="A25" s="5"/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</row>
    <row r="27" ht="12.75" customHeight="1">
      <c r="A27" s="7"/>
      <c r="B27" s="195">
        <f>COUNTIF(Dati!C2:AY14,B26)</f>
        <v>5</v>
      </c>
      <c r="C27" s="195">
        <f>COUNTIF(Dati!C2:AY14,C26)</f>
        <v>8</v>
      </c>
      <c r="D27" s="195">
        <f>COUNTIF(Dati!C2:AY14,D26)</f>
        <v>4</v>
      </c>
      <c r="E27" s="195">
        <f>COUNTIF(Dati!C2:AY14,E26)</f>
        <v>0</v>
      </c>
      <c r="F27" s="195">
        <f>COUNTIF(Dati!C2:AY14,F26)</f>
        <v>5</v>
      </c>
      <c r="G27" s="195">
        <f t="shared" ref="G27:G28" si="4">SUM(B27:F27)</f>
        <v>22</v>
      </c>
      <c r="H27" s="193"/>
      <c r="I27" s="195">
        <f>COUNTIF(Dati!C2:AY14,I26)</f>
        <v>0</v>
      </c>
      <c r="J27" s="195">
        <f>COUNTIF(Dati!C2:AY14,J26)</f>
        <v>0</v>
      </c>
      <c r="K27" s="22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</row>
    <row r="28" ht="12.75" customHeight="1">
      <c r="A28" s="7"/>
      <c r="B28" s="196">
        <f>B27/G27</f>
        <v>0.2272727273</v>
      </c>
      <c r="C28" s="196">
        <f>C27/G27</f>
        <v>0.3636363636</v>
      </c>
      <c r="D28" s="196">
        <f>D27/G27</f>
        <v>0.1818181818</v>
      </c>
      <c r="E28" s="196">
        <f>E27/G27</f>
        <v>0</v>
      </c>
      <c r="F28" s="196">
        <f>F27/G27</f>
        <v>0.2272727273</v>
      </c>
      <c r="G28" s="197">
        <f t="shared" si="4"/>
        <v>1</v>
      </c>
      <c r="H28" s="22"/>
      <c r="I28" s="34"/>
      <c r="J28" s="34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</row>
    <row r="29" ht="12.75" customHeight="1">
      <c r="A29" s="198" t="s">
        <v>80</v>
      </c>
      <c r="B29" s="199">
        <f>(B27-F27)/G27</f>
        <v>0</v>
      </c>
      <c r="C29" s="34"/>
      <c r="D29" s="200"/>
      <c r="E29" s="200"/>
      <c r="F29" s="200"/>
      <c r="G29" s="34"/>
      <c r="H29" s="5"/>
      <c r="I29" s="2" t="s">
        <v>31</v>
      </c>
      <c r="J29" s="214">
        <f>COUNTIF(Dati!C2:AY14,I29)</f>
        <v>0</v>
      </c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</row>
    <row r="30" ht="12.75" customHeight="1">
      <c r="A30" s="198" t="s">
        <v>81</v>
      </c>
      <c r="B30" s="202">
        <f>(B27+C27)/G27</f>
        <v>0.5909090909</v>
      </c>
      <c r="C30" s="203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</row>
    <row r="31" ht="12.75" customHeight="1">
      <c r="A31" s="5"/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13</v>
      </c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G41+F34+J29+J27</f>
        <v>7</v>
      </c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</row>
    <row r="34" ht="12.75" customHeight="1">
      <c r="A34" s="7"/>
      <c r="B34" s="195">
        <f>COUNTIF(Dati!C2:AY14,B33)</f>
        <v>1</v>
      </c>
      <c r="C34" s="195">
        <f>COUNTIF(Dati!C2:AY14,C33)</f>
        <v>18</v>
      </c>
      <c r="D34" s="195">
        <f>COUNTIF(Dati!C2:AY14,D33)</f>
        <v>0</v>
      </c>
      <c r="E34" s="195">
        <f>COUNTIF(Dati!C2:AY14,E33)</f>
        <v>0</v>
      </c>
      <c r="F34" s="195">
        <f>COUNTIF(Dati!C2:AY14,F33)</f>
        <v>5</v>
      </c>
      <c r="G34" s="195">
        <f t="shared" ref="G34:G35" si="5">SUM(B34:F34)</f>
        <v>24</v>
      </c>
      <c r="H34" s="22"/>
      <c r="I34" s="206" t="s">
        <v>86</v>
      </c>
      <c r="J34" s="208">
        <f>F27</f>
        <v>5</v>
      </c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</row>
    <row r="35" ht="12.75" customHeight="1">
      <c r="A35" s="7"/>
      <c r="B35" s="196">
        <f>B34/G34</f>
        <v>0.04166666667</v>
      </c>
      <c r="C35" s="196">
        <f>C34/G34</f>
        <v>0.75</v>
      </c>
      <c r="D35" s="196">
        <f>D34/G34</f>
        <v>0</v>
      </c>
      <c r="E35" s="196">
        <f>E34/G34</f>
        <v>0</v>
      </c>
      <c r="F35" s="196">
        <f>F34/G34</f>
        <v>0.2083333333</v>
      </c>
      <c r="G35" s="196">
        <f t="shared" si="5"/>
        <v>1</v>
      </c>
      <c r="H35" s="22"/>
      <c r="I35" s="206" t="s">
        <v>87</v>
      </c>
      <c r="J35" s="208">
        <f>F41</f>
        <v>1</v>
      </c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</row>
    <row r="36" ht="12.75" customHeight="1">
      <c r="A36" s="198" t="s">
        <v>80</v>
      </c>
      <c r="B36" s="199">
        <f>(B34-F34)/G34</f>
        <v>-0.1666666667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</row>
    <row r="37" ht="12.75" customHeight="1">
      <c r="A37" s="198" t="s">
        <v>81</v>
      </c>
      <c r="B37" s="202">
        <f>(B34+C34)/G34</f>
        <v>0.7916666667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0.2325581395</v>
      </c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</row>
    <row r="39" ht="12.75" customHeight="1">
      <c r="A39" s="5"/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</row>
    <row r="41" ht="12.75" customHeight="1">
      <c r="A41" s="7"/>
      <c r="B41" s="195">
        <f>COUNTIF(Dati!C2:AY14,B40)</f>
        <v>12</v>
      </c>
      <c r="C41" s="195">
        <f>COUNTIF(Dati!C2:AY14,C40)</f>
        <v>23</v>
      </c>
      <c r="D41" s="195">
        <f>COUNTIF(Dati!C2:AY14,D40)</f>
        <v>0</v>
      </c>
      <c r="E41" s="195">
        <f>COUNTIF(Dati!C2:AY14,E40)</f>
        <v>5</v>
      </c>
      <c r="F41" s="195">
        <f>COUNTIF(Dati!C2:AY14,F40)</f>
        <v>1</v>
      </c>
      <c r="G41" s="195">
        <f>COUNTIF(Dati!C2:AY14,G40)</f>
        <v>2</v>
      </c>
      <c r="H41" s="195">
        <f t="shared" ref="H41:H42" si="6">SUM(B41:G41)</f>
        <v>43</v>
      </c>
      <c r="I41" s="22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</row>
    <row r="42" ht="12.75" customHeight="1">
      <c r="A42" s="7"/>
      <c r="B42" s="196">
        <f>B41/H41</f>
        <v>0.2790697674</v>
      </c>
      <c r="C42" s="196">
        <f>C41/H41</f>
        <v>0.5348837209</v>
      </c>
      <c r="D42" s="196">
        <f>D41/H41</f>
        <v>0</v>
      </c>
      <c r="E42" s="196">
        <f>E41/H41</f>
        <v>0.1162790698</v>
      </c>
      <c r="F42" s="196">
        <f>F41/H41</f>
        <v>0.02325581395</v>
      </c>
      <c r="G42" s="196">
        <f>G41/H41</f>
        <v>0.04651162791</v>
      </c>
      <c r="H42" s="196">
        <f t="shared" si="6"/>
        <v>1</v>
      </c>
      <c r="I42" s="22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</row>
    <row r="43" ht="12.75" customHeight="1">
      <c r="A43" s="198" t="s">
        <v>80</v>
      </c>
      <c r="B43" s="212">
        <f>(B41-G41)/H41</f>
        <v>0.2325581395</v>
      </c>
      <c r="C43" s="34"/>
      <c r="D43" s="34"/>
      <c r="E43" s="34"/>
      <c r="F43" s="34"/>
      <c r="G43" s="34"/>
      <c r="H43" s="34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</row>
    <row r="44" ht="12.75" customHeight="1">
      <c r="A44" s="198" t="s">
        <v>81</v>
      </c>
      <c r="B44" s="213">
        <f>(B41+C41+D41+E41)/H41</f>
        <v>0.9302325581</v>
      </c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</row>
    <row r="45" ht="12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</row>
    <row r="46" ht="12.75" customHeight="1">
      <c r="A46" s="2" t="s">
        <v>95</v>
      </c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</row>
    <row r="47" ht="12.75" customHeight="1">
      <c r="A47" s="5"/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2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</row>
    <row r="49" ht="12.75" customHeight="1">
      <c r="A49" s="7"/>
      <c r="B49" s="195">
        <f>COUNTIF(Dati!$C$17:$AY$28,$B$48)</f>
        <v>4</v>
      </c>
      <c r="C49" s="195">
        <f>COUNTIF(Dati!$C$17:$AY$28,$C$48)</f>
        <v>6</v>
      </c>
      <c r="D49" s="195">
        <f>COUNTIF(Dati!$C$17:$AY$28,$D$48)</f>
        <v>1</v>
      </c>
      <c r="E49" s="195">
        <f>COUNTIF(Dati!$C$17:$AY$28,$E$48)</f>
        <v>0</v>
      </c>
      <c r="F49" s="195">
        <f>COUNTIF(Dati!$C$17:$AY$28,$F$48)</f>
        <v>1</v>
      </c>
      <c r="G49" s="195">
        <f t="shared" ref="G49:G50" si="7">SUM(B49:F49)</f>
        <v>12</v>
      </c>
      <c r="H49" s="193"/>
      <c r="I49" s="195">
        <f>COUNTIF(Dati!$C$17:$AY28,$I$48)</f>
        <v>2</v>
      </c>
      <c r="J49" s="195">
        <f>COUNTIF(Dati!$C$17:$AY$28,$J$48)</f>
        <v>0</v>
      </c>
      <c r="K49" s="22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</row>
    <row r="50" ht="12.75" customHeight="1">
      <c r="A50" s="7"/>
      <c r="B50" s="196">
        <f>B49/G49</f>
        <v>0.3333333333</v>
      </c>
      <c r="C50" s="196">
        <f>C49/G49</f>
        <v>0.5</v>
      </c>
      <c r="D50" s="196">
        <f>D49/G49</f>
        <v>0.08333333333</v>
      </c>
      <c r="E50" s="196">
        <f>E49/G49</f>
        <v>0</v>
      </c>
      <c r="F50" s="196">
        <f>F49/G49</f>
        <v>0.08333333333</v>
      </c>
      <c r="G50" s="197">
        <f t="shared" si="7"/>
        <v>1</v>
      </c>
      <c r="H50" s="22"/>
      <c r="I50" s="34"/>
      <c r="J50" s="34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</row>
    <row r="51" ht="12.75" customHeight="1">
      <c r="A51" s="198" t="s">
        <v>80</v>
      </c>
      <c r="B51" s="199">
        <f>(B49-F49)/G49</f>
        <v>0.25</v>
      </c>
      <c r="C51" s="34"/>
      <c r="D51" s="200"/>
      <c r="E51" s="200"/>
      <c r="F51" s="200"/>
      <c r="G51" s="34"/>
      <c r="H51" s="5"/>
      <c r="I51" s="2" t="s">
        <v>31</v>
      </c>
      <c r="J51" s="214">
        <f>COUNTIF(Dati!$C$17:$AY$28,$I$51)</f>
        <v>1</v>
      </c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</row>
    <row r="52" ht="12.75" customHeight="1">
      <c r="A52" s="198" t="s">
        <v>81</v>
      </c>
      <c r="B52" s="202">
        <f>(B49+C49)/G49</f>
        <v>0.8333333333</v>
      </c>
      <c r="C52" s="203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16</v>
      </c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G63+F56+J49+J51</f>
        <v>7</v>
      </c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</row>
    <row r="56" ht="12.75" customHeight="1">
      <c r="A56" s="7"/>
      <c r="B56" s="195">
        <f>COUNTIF(Dati!$C$17:$AY$28,$B$55)</f>
        <v>2</v>
      </c>
      <c r="C56" s="195">
        <f>COUNTIF(Dati!$C$17:$AY$28,$C$55)</f>
        <v>22</v>
      </c>
      <c r="D56" s="195">
        <f>COUNTIF(Dati!$C$17:$AY$28,$D$55)</f>
        <v>0</v>
      </c>
      <c r="E56" s="195">
        <f>COUNTIF(Dati!C17:AY28,E55)</f>
        <v>0</v>
      </c>
      <c r="F56" s="195">
        <f>COUNTIF(Dati!C17:AY28,F55)</f>
        <v>1</v>
      </c>
      <c r="G56" s="195">
        <f t="shared" ref="G56:G57" si="8">SUM(B56:F56)</f>
        <v>25</v>
      </c>
      <c r="H56" s="22"/>
      <c r="I56" s="206" t="s">
        <v>86</v>
      </c>
      <c r="J56" s="208">
        <f>F49</f>
        <v>1</v>
      </c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</row>
    <row r="57" ht="12.75" customHeight="1">
      <c r="A57" s="7"/>
      <c r="B57" s="196">
        <f>B56/G56</f>
        <v>0.08</v>
      </c>
      <c r="C57" s="196">
        <f>C56/G56</f>
        <v>0.88</v>
      </c>
      <c r="D57" s="196">
        <f>D56/G56</f>
        <v>0</v>
      </c>
      <c r="E57" s="196">
        <f>E56/G56</f>
        <v>0</v>
      </c>
      <c r="F57" s="196">
        <f>F56/G56</f>
        <v>0.04</v>
      </c>
      <c r="G57" s="196">
        <f t="shared" si="8"/>
        <v>1</v>
      </c>
      <c r="H57" s="22"/>
      <c r="I57" s="206" t="s">
        <v>87</v>
      </c>
      <c r="J57" s="208">
        <f>F63</f>
        <v>0</v>
      </c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</row>
    <row r="58" ht="12.75" customHeight="1">
      <c r="A58" s="198" t="s">
        <v>80</v>
      </c>
      <c r="B58" s="199">
        <f>(B56-F56)/G56</f>
        <v>0.04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0.25</v>
      </c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</row>
    <row r="59" ht="12.75" customHeight="1">
      <c r="A59" s="198" t="s">
        <v>81</v>
      </c>
      <c r="B59" s="202">
        <f>(B56+C56)/G56</f>
        <v>0.96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0.1555555556</v>
      </c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</row>
    <row r="60" ht="12.75" customHeight="1">
      <c r="A60" s="5"/>
      <c r="B60" s="20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</row>
    <row r="63" ht="12.75" customHeight="1">
      <c r="A63" s="7"/>
      <c r="B63" s="195">
        <f>COUNTIF(Dati!$C$17:$AY$28,$B$62)</f>
        <v>12</v>
      </c>
      <c r="C63" s="195">
        <f>COUNTIF(Dati!$C$17:$AY$28,$C$62)</f>
        <v>23</v>
      </c>
      <c r="D63" s="195">
        <f>COUNTIF(Dati!$C$17:$AY$28,$D$62)</f>
        <v>0</v>
      </c>
      <c r="E63" s="195">
        <f>COUNTIF(Dati!$C$17:$AY$28,$E$62)</f>
        <v>5</v>
      </c>
      <c r="F63" s="195">
        <f>COUNTIF(Dati!$C$17:$AY$28,$F$62)</f>
        <v>0</v>
      </c>
      <c r="G63" s="195">
        <f>COUNTIF(Dati!C17:AY28,G62)</f>
        <v>5</v>
      </c>
      <c r="H63" s="195">
        <f t="shared" ref="H63:H64" si="9">SUM(B63:G63)</f>
        <v>45</v>
      </c>
      <c r="I63" s="22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</row>
    <row r="64" ht="12.75" customHeight="1">
      <c r="A64" s="7"/>
      <c r="B64" s="196">
        <f>B63/H63</f>
        <v>0.2666666667</v>
      </c>
      <c r="C64" s="196">
        <f>C63/H63</f>
        <v>0.5111111111</v>
      </c>
      <c r="D64" s="196">
        <f>D63/H63</f>
        <v>0</v>
      </c>
      <c r="E64" s="196">
        <f>E63/H63</f>
        <v>0.1111111111</v>
      </c>
      <c r="F64" s="196">
        <f>F63/H63</f>
        <v>0</v>
      </c>
      <c r="G64" s="196">
        <f>G63/H63</f>
        <v>0.1111111111</v>
      </c>
      <c r="H64" s="196">
        <f t="shared" si="9"/>
        <v>1</v>
      </c>
      <c r="I64" s="22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</row>
    <row r="65" ht="12.75" customHeight="1">
      <c r="A65" s="198" t="s">
        <v>80</v>
      </c>
      <c r="B65" s="212">
        <f>(B63-G63)/H63</f>
        <v>0.1555555556</v>
      </c>
      <c r="C65" s="34"/>
      <c r="D65" s="34"/>
      <c r="E65" s="34"/>
      <c r="F65" s="34"/>
      <c r="G65" s="34"/>
      <c r="H65" s="34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</row>
    <row r="66" ht="12.75" customHeight="1">
      <c r="A66" s="198" t="s">
        <v>81</v>
      </c>
      <c r="B66" s="213">
        <f>(B63+C63+D63+E63)/H63</f>
        <v>0.8888888889</v>
      </c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</row>
    <row r="67" ht="12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</row>
    <row r="68" ht="12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</row>
    <row r="69" ht="12.75" customHeight="1">
      <c r="A69" s="2" t="s">
        <v>98</v>
      </c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</row>
    <row r="70" ht="12.75" customHeight="1">
      <c r="A70" s="5"/>
      <c r="B70" s="190" t="s">
        <v>36</v>
      </c>
      <c r="C70" s="3"/>
      <c r="D70" s="3"/>
      <c r="E70" s="3"/>
      <c r="F70" s="3"/>
      <c r="G70" s="3"/>
      <c r="H70" s="5"/>
      <c r="I70" s="190" t="s">
        <v>39</v>
      </c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</row>
    <row r="71" ht="12.75" customHeight="1">
      <c r="A71" s="7"/>
      <c r="B71" s="192" t="s">
        <v>25</v>
      </c>
      <c r="C71" s="192" t="s">
        <v>27</v>
      </c>
      <c r="D71" s="192" t="s">
        <v>28</v>
      </c>
      <c r="E71" s="192" t="s">
        <v>52</v>
      </c>
      <c r="F71" s="192" t="s">
        <v>29</v>
      </c>
      <c r="G71" s="192" t="s">
        <v>43</v>
      </c>
      <c r="H71" s="193"/>
      <c r="I71" s="192" t="s">
        <v>32</v>
      </c>
      <c r="J71" s="192" t="s">
        <v>78</v>
      </c>
      <c r="K71" s="22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</row>
    <row r="72" ht="12.75" customHeight="1">
      <c r="A72" s="7"/>
      <c r="B72" s="195">
        <f>COUNTIF(Dati!C31:AY42,B71)</f>
        <v>3</v>
      </c>
      <c r="C72" s="195">
        <f>COUNTIF(Dati!C31:AY42,C71)</f>
        <v>4</v>
      </c>
      <c r="D72" s="195">
        <f>COUNTIF(Dati!C31:AY42,D71)</f>
        <v>2</v>
      </c>
      <c r="E72" s="195">
        <f>COUNTIF(Dati!C31:AY42,E71)</f>
        <v>1</v>
      </c>
      <c r="F72" s="195">
        <f>COUNTIF(Dati!C31:AY42,F71)</f>
        <v>0</v>
      </c>
      <c r="G72" s="195">
        <f t="shared" ref="G72:G73" si="10">SUM(B72:F72)</f>
        <v>10</v>
      </c>
      <c r="H72" s="193"/>
      <c r="I72" s="195">
        <f>COUNTIF(Dati!C31:AY42,I71)</f>
        <v>0</v>
      </c>
      <c r="J72" s="195">
        <f>COUNTIF(Dati!C31:AY42,J71)</f>
        <v>0</v>
      </c>
      <c r="K72" s="22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</row>
    <row r="73" ht="12.75" customHeight="1">
      <c r="A73" s="7"/>
      <c r="B73" s="196">
        <f>B72/G72</f>
        <v>0.3</v>
      </c>
      <c r="C73" s="196">
        <f>C72/G72</f>
        <v>0.4</v>
      </c>
      <c r="D73" s="196">
        <f>D72/G72</f>
        <v>0.2</v>
      </c>
      <c r="E73" s="196">
        <f>E72/G72</f>
        <v>0.1</v>
      </c>
      <c r="F73" s="196">
        <f>F72/G72</f>
        <v>0</v>
      </c>
      <c r="G73" s="197">
        <f t="shared" si="10"/>
        <v>1</v>
      </c>
      <c r="H73" s="22"/>
      <c r="I73" s="34"/>
      <c r="J73" s="34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</row>
    <row r="74" ht="12.75" customHeight="1">
      <c r="A74" s="198" t="s">
        <v>80</v>
      </c>
      <c r="B74" s="199">
        <f>(B72-F72)/G72</f>
        <v>0.3</v>
      </c>
      <c r="C74" s="34"/>
      <c r="D74" s="200"/>
      <c r="E74" s="200"/>
      <c r="F74" s="200"/>
      <c r="G74" s="34"/>
      <c r="H74" s="5"/>
      <c r="I74" s="2" t="s">
        <v>31</v>
      </c>
      <c r="J74" s="214">
        <f>COUNTIF(Dati!C31:AY42,I74)</f>
        <v>2</v>
      </c>
      <c r="K74" s="2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</row>
    <row r="75" ht="12.75" customHeight="1">
      <c r="A75" s="198" t="s">
        <v>81</v>
      </c>
      <c r="B75" s="202">
        <f>(B72+C72)/G72</f>
        <v>0.7</v>
      </c>
      <c r="C75" s="203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</row>
    <row r="76" ht="12.75" customHeight="1">
      <c r="A76" s="5"/>
      <c r="B76" s="205"/>
      <c r="C76" s="203"/>
      <c r="D76" s="5"/>
      <c r="E76" s="5"/>
      <c r="F76" s="5"/>
      <c r="G76" s="5"/>
      <c r="H76" s="5"/>
      <c r="I76" s="189" t="s">
        <v>82</v>
      </c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</row>
    <row r="77" ht="12.75" customHeight="1">
      <c r="A77" s="5"/>
      <c r="B77" s="190" t="s">
        <v>35</v>
      </c>
      <c r="C77" s="3"/>
      <c r="D77" s="3"/>
      <c r="E77" s="3"/>
      <c r="F77" s="3"/>
      <c r="G77" s="3"/>
      <c r="H77" s="5"/>
      <c r="I77" s="206" t="s">
        <v>34</v>
      </c>
      <c r="J77" s="208">
        <f>B79+B86+I72</f>
        <v>18</v>
      </c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</row>
    <row r="78" ht="12.75" customHeight="1">
      <c r="A78" s="7"/>
      <c r="B78" s="192" t="s">
        <v>26</v>
      </c>
      <c r="C78" s="192" t="s">
        <v>3</v>
      </c>
      <c r="D78" s="192" t="s">
        <v>83</v>
      </c>
      <c r="E78" s="192" t="s">
        <v>84</v>
      </c>
      <c r="F78" s="192" t="s">
        <v>4</v>
      </c>
      <c r="G78" s="192" t="s">
        <v>43</v>
      </c>
      <c r="H78" s="22"/>
      <c r="I78" s="206" t="s">
        <v>85</v>
      </c>
      <c r="J78" s="215">
        <f>F79+G86+J72+J74</f>
        <v>7</v>
      </c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</row>
    <row r="79" ht="12.75" customHeight="1">
      <c r="A79" s="7"/>
      <c r="B79" s="195">
        <f>COUNTIF(Dati!C31:AY42,B78)</f>
        <v>7</v>
      </c>
      <c r="C79" s="195">
        <f>COUNTIF(Dati!C31:AY42,C78)</f>
        <v>14</v>
      </c>
      <c r="D79" s="195">
        <f>COUNTIF(Dati!C31:AY42,D78)</f>
        <v>0</v>
      </c>
      <c r="E79" s="195">
        <f>COUNTIF(Dati!C31:AY42,E78)</f>
        <v>0</v>
      </c>
      <c r="F79" s="195">
        <f>COUNTIF(Dati!C31:AY42,F78)</f>
        <v>3</v>
      </c>
      <c r="G79" s="195">
        <f t="shared" ref="G79:G80" si="11">SUM(B79:F79)</f>
        <v>24</v>
      </c>
      <c r="H79" s="22"/>
      <c r="I79" s="206" t="s">
        <v>86</v>
      </c>
      <c r="J79" s="208">
        <f>F72</f>
        <v>0</v>
      </c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</row>
    <row r="80" ht="12.75" customHeight="1">
      <c r="A80" s="7"/>
      <c r="B80" s="196">
        <f>B79/G79</f>
        <v>0.2916666667</v>
      </c>
      <c r="C80" s="196">
        <f>C79/G79</f>
        <v>0.5833333333</v>
      </c>
      <c r="D80" s="196">
        <f>D79/G79</f>
        <v>0</v>
      </c>
      <c r="E80" s="196">
        <f>E79/G79</f>
        <v>0</v>
      </c>
      <c r="F80" s="196">
        <f>F79/G79</f>
        <v>0.125</v>
      </c>
      <c r="G80" s="196">
        <f t="shared" si="11"/>
        <v>1</v>
      </c>
      <c r="H80" s="22"/>
      <c r="I80" s="206" t="s">
        <v>87</v>
      </c>
      <c r="J80" s="208">
        <f>F86</f>
        <v>0</v>
      </c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</row>
    <row r="81" ht="12.75" customHeight="1">
      <c r="A81" s="198" t="s">
        <v>80</v>
      </c>
      <c r="B81" s="199">
        <f>(B79-F79)/G79</f>
        <v>0.1666666667</v>
      </c>
      <c r="C81" s="34"/>
      <c r="D81" s="34"/>
      <c r="E81" s="34"/>
      <c r="F81" s="34"/>
      <c r="G81" s="34"/>
      <c r="H81" s="5"/>
      <c r="I81" s="206" t="s">
        <v>88</v>
      </c>
      <c r="J81" s="210">
        <f>B74</f>
        <v>0.3</v>
      </c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</row>
    <row r="82" ht="12.75" customHeight="1">
      <c r="A82" s="198" t="s">
        <v>81</v>
      </c>
      <c r="B82" s="202">
        <f>(B79+C79)/G79</f>
        <v>0.875</v>
      </c>
      <c r="C82" s="5"/>
      <c r="D82" s="5"/>
      <c r="E82" s="5"/>
      <c r="F82" s="5"/>
      <c r="G82" s="5"/>
      <c r="H82" s="5"/>
      <c r="I82" s="206" t="s">
        <v>90</v>
      </c>
      <c r="J82" s="210">
        <f>B88</f>
        <v>0.2307692308</v>
      </c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</row>
    <row r="83" ht="12.75" customHeight="1">
      <c r="A83" s="5"/>
      <c r="B83" s="20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</row>
    <row r="84" ht="12.75" customHeight="1">
      <c r="A84" s="5"/>
      <c r="B84" s="190" t="s">
        <v>38</v>
      </c>
      <c r="C84" s="3"/>
      <c r="D84" s="3"/>
      <c r="E84" s="3"/>
      <c r="F84" s="3"/>
      <c r="G84" s="3"/>
      <c r="H84" s="3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</row>
    <row r="85" ht="12.75" customHeight="1">
      <c r="A85" s="7"/>
      <c r="B85" s="192" t="s">
        <v>13</v>
      </c>
      <c r="C85" s="192" t="s">
        <v>6</v>
      </c>
      <c r="D85" s="192" t="s">
        <v>91</v>
      </c>
      <c r="E85" s="192" t="s">
        <v>5</v>
      </c>
      <c r="F85" s="192" t="s">
        <v>24</v>
      </c>
      <c r="G85" s="192" t="s">
        <v>2</v>
      </c>
      <c r="H85" s="192" t="s">
        <v>43</v>
      </c>
      <c r="I85" s="22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</row>
    <row r="86" ht="12.75" customHeight="1">
      <c r="A86" s="7"/>
      <c r="B86" s="195">
        <f>COUNTIF(Dati!C31:AN42,B85)</f>
        <v>11</v>
      </c>
      <c r="C86" s="195">
        <f>COUNTIF(Dati!C31:AY42,C85)</f>
        <v>24</v>
      </c>
      <c r="D86" s="195">
        <f>COUNTIF(Dati!C31:AY42,D85)</f>
        <v>0</v>
      </c>
      <c r="E86" s="195">
        <f>COUNTIF(Dati!C31:AY42,E85)</f>
        <v>2</v>
      </c>
      <c r="F86" s="195">
        <f>COUNTIF(Dati!C31:AY42,F85)</f>
        <v>0</v>
      </c>
      <c r="G86" s="195">
        <f>COUNTIF(Dati!C31:AY42,G85)</f>
        <v>2</v>
      </c>
      <c r="H86" s="195">
        <f t="shared" ref="H86:H87" si="12">SUM(B86:G86)</f>
        <v>39</v>
      </c>
      <c r="I86" s="22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</row>
    <row r="87" ht="12.75" customHeight="1">
      <c r="A87" s="7"/>
      <c r="B87" s="196">
        <f>B86/H86</f>
        <v>0.2820512821</v>
      </c>
      <c r="C87" s="196">
        <f>C86/H86</f>
        <v>0.6153846154</v>
      </c>
      <c r="D87" s="196">
        <f>D86/H86</f>
        <v>0</v>
      </c>
      <c r="E87" s="196">
        <f>E86/H86</f>
        <v>0.05128205128</v>
      </c>
      <c r="F87" s="196">
        <f>F86/H86</f>
        <v>0</v>
      </c>
      <c r="G87" s="196">
        <f>G86/H86</f>
        <v>0.05128205128</v>
      </c>
      <c r="H87" s="196">
        <f t="shared" si="12"/>
        <v>1</v>
      </c>
      <c r="I87" s="22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</row>
    <row r="88" ht="12.75" customHeight="1">
      <c r="A88" s="198" t="s">
        <v>80</v>
      </c>
      <c r="B88" s="212">
        <f>(B86-G86)/H86</f>
        <v>0.2307692308</v>
      </c>
      <c r="C88" s="34"/>
      <c r="D88" s="34"/>
      <c r="E88" s="34"/>
      <c r="F88" s="34"/>
      <c r="G88" s="34"/>
      <c r="H88" s="34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</row>
    <row r="89" ht="12.75" customHeight="1">
      <c r="A89" s="198" t="s">
        <v>81</v>
      </c>
      <c r="B89" s="213">
        <f>(B86+C86+D86+E86)/H86</f>
        <v>0.9487179487</v>
      </c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</row>
    <row r="90" ht="12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</row>
    <row r="91" ht="12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</row>
    <row r="92" ht="12.75" customHeight="1">
      <c r="A92" s="2" t="s">
        <v>99</v>
      </c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</row>
    <row r="93" ht="12.75" customHeight="1">
      <c r="A93" s="5"/>
      <c r="B93" s="190" t="s">
        <v>36</v>
      </c>
      <c r="C93" s="3"/>
      <c r="D93" s="3"/>
      <c r="E93" s="3"/>
      <c r="F93" s="3"/>
      <c r="G93" s="3"/>
      <c r="H93" s="5"/>
      <c r="I93" s="190" t="s">
        <v>39</v>
      </c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</row>
    <row r="94" ht="12.75" customHeight="1">
      <c r="A94" s="7"/>
      <c r="B94" s="192" t="s">
        <v>25</v>
      </c>
      <c r="C94" s="192" t="s">
        <v>27</v>
      </c>
      <c r="D94" s="192" t="s">
        <v>28</v>
      </c>
      <c r="E94" s="192" t="s">
        <v>52</v>
      </c>
      <c r="F94" s="192" t="s">
        <v>29</v>
      </c>
      <c r="G94" s="192" t="s">
        <v>43</v>
      </c>
      <c r="H94" s="193"/>
      <c r="I94" s="192" t="s">
        <v>32</v>
      </c>
      <c r="J94" s="192" t="s">
        <v>78</v>
      </c>
      <c r="K94" s="22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</row>
    <row r="95" ht="12.75" customHeight="1">
      <c r="A95" s="7"/>
      <c r="B95" s="195">
        <f>COUNTIF(Dati!C45:AY56,B94)</f>
        <v>0</v>
      </c>
      <c r="C95" s="195">
        <f>COUNTIF(Dati!C45:AY56,C94)</f>
        <v>0</v>
      </c>
      <c r="D95" s="195">
        <f>COUNTIF(Dati!C45:AY56,D94)</f>
        <v>0</v>
      </c>
      <c r="E95" s="195">
        <f>COUNTIF(Dati!C45:AY56,E94)</f>
        <v>0</v>
      </c>
      <c r="F95" s="195">
        <f>COUNTIF(Dati!C45:AY56,F94)</f>
        <v>0</v>
      </c>
      <c r="G95" s="195">
        <f t="shared" ref="G95:G96" si="13">SUM(B95:F95)</f>
        <v>0</v>
      </c>
      <c r="H95" s="193"/>
      <c r="I95" s="195">
        <f>COUNTIF(Dati!C45:AY56,I94)</f>
        <v>0</v>
      </c>
      <c r="J95" s="195">
        <f>COUNTIF(Dati!C45:AY56,J94)</f>
        <v>0</v>
      </c>
      <c r="K95" s="22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</row>
    <row r="96" ht="12.75" customHeight="1">
      <c r="A96" s="7"/>
      <c r="B96" s="196" t="str">
        <f>B95/G95</f>
        <v>#DIV/0!</v>
      </c>
      <c r="C96" s="196" t="str">
        <f>C95/G95</f>
        <v>#DIV/0!</v>
      </c>
      <c r="D96" s="196" t="str">
        <f>D95/G95</f>
        <v>#DIV/0!</v>
      </c>
      <c r="E96" s="196" t="str">
        <f>E95/G95</f>
        <v>#DIV/0!</v>
      </c>
      <c r="F96" s="196" t="str">
        <f>F95/G95</f>
        <v>#DIV/0!</v>
      </c>
      <c r="G96" s="197" t="str">
        <f t="shared" si="13"/>
        <v>#DIV/0!</v>
      </c>
      <c r="H96" s="22"/>
      <c r="I96" s="34"/>
      <c r="J96" s="34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</row>
    <row r="97" ht="12.75" customHeight="1">
      <c r="A97" s="198" t="s">
        <v>80</v>
      </c>
      <c r="B97" s="199" t="str">
        <f>(B95-F95)/G95</f>
        <v>#DIV/0!</v>
      </c>
      <c r="C97" s="34"/>
      <c r="D97" s="200"/>
      <c r="E97" s="200"/>
      <c r="F97" s="200"/>
      <c r="G97" s="34"/>
      <c r="H97" s="5"/>
      <c r="I97" s="2" t="s">
        <v>31</v>
      </c>
      <c r="J97" s="214">
        <f>COUNTIF(Dati!C45:AY56,I97)</f>
        <v>0</v>
      </c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</row>
    <row r="98" ht="12.75" customHeight="1">
      <c r="A98" s="198" t="s">
        <v>81</v>
      </c>
      <c r="B98" s="202" t="str">
        <f>(B95+C95)/G95</f>
        <v>#DIV/0!</v>
      </c>
      <c r="C98" s="203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</row>
    <row r="99" ht="12.75" customHeight="1">
      <c r="A99" s="5"/>
      <c r="B99" s="205"/>
      <c r="C99" s="203"/>
      <c r="D99" s="5"/>
      <c r="E99" s="5"/>
      <c r="F99" s="5"/>
      <c r="G99" s="5"/>
      <c r="H99" s="5"/>
      <c r="I99" s="189" t="s">
        <v>82</v>
      </c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</row>
    <row r="100" ht="12.75" customHeight="1">
      <c r="A100" s="5"/>
      <c r="B100" s="190" t="s">
        <v>35</v>
      </c>
      <c r="C100" s="3"/>
      <c r="D100" s="3"/>
      <c r="E100" s="3"/>
      <c r="F100" s="3"/>
      <c r="G100" s="3"/>
      <c r="H100" s="5"/>
      <c r="I100" s="206" t="s">
        <v>34</v>
      </c>
      <c r="J100" s="208">
        <f>B102+B109+I95</f>
        <v>0</v>
      </c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</row>
    <row r="101" ht="12.75" customHeight="1">
      <c r="A101" s="7"/>
      <c r="B101" s="192" t="s">
        <v>26</v>
      </c>
      <c r="C101" s="192" t="s">
        <v>3</v>
      </c>
      <c r="D101" s="192" t="s">
        <v>83</v>
      </c>
      <c r="E101" s="192" t="s">
        <v>84</v>
      </c>
      <c r="F101" s="192" t="s">
        <v>4</v>
      </c>
      <c r="G101" s="192" t="s">
        <v>43</v>
      </c>
      <c r="H101" s="22"/>
      <c r="I101" s="206" t="s">
        <v>85</v>
      </c>
      <c r="J101" s="208">
        <f>G109+F102+J97+J95</f>
        <v>0</v>
      </c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</row>
    <row r="102" ht="12.75" customHeight="1">
      <c r="A102" s="7"/>
      <c r="B102" s="195">
        <f>COUNTIF(Dati!C45:AY56,B101)</f>
        <v>0</v>
      </c>
      <c r="C102" s="195">
        <f>COUNTIF(Dati!C45:AY56,C101)</f>
        <v>0</v>
      </c>
      <c r="D102" s="195">
        <f>COUNTIF(Dati!C45:AY56,D101)</f>
        <v>0</v>
      </c>
      <c r="E102" s="195">
        <f>COUNTIF(Dati!C45:AY56,E101)</f>
        <v>0</v>
      </c>
      <c r="F102" s="195">
        <f>COUNTIF(Dati!C45:AY56,F101)</f>
        <v>0</v>
      </c>
      <c r="G102" s="195">
        <f t="shared" ref="G102:G103" si="14">SUM(B102:F102)</f>
        <v>0</v>
      </c>
      <c r="H102" s="22"/>
      <c r="I102" s="206" t="s">
        <v>86</v>
      </c>
      <c r="J102" s="208">
        <f>F95</f>
        <v>0</v>
      </c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</row>
    <row r="103" ht="12.75" customHeight="1">
      <c r="A103" s="7"/>
      <c r="B103" s="196" t="str">
        <f>B102/G102</f>
        <v>#DIV/0!</v>
      </c>
      <c r="C103" s="196" t="str">
        <f>C102/G102</f>
        <v>#DIV/0!</v>
      </c>
      <c r="D103" s="196" t="str">
        <f>D102/G102</f>
        <v>#DIV/0!</v>
      </c>
      <c r="E103" s="196" t="str">
        <f>E102/G102</f>
        <v>#DIV/0!</v>
      </c>
      <c r="F103" s="196" t="str">
        <f>F102/G102</f>
        <v>#DIV/0!</v>
      </c>
      <c r="G103" s="196" t="str">
        <f t="shared" si="14"/>
        <v>#DIV/0!</v>
      </c>
      <c r="H103" s="22"/>
      <c r="I103" s="206" t="s">
        <v>87</v>
      </c>
      <c r="J103" s="208">
        <f>F109</f>
        <v>0</v>
      </c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</row>
    <row r="104" ht="12.75" customHeight="1">
      <c r="A104" s="198" t="s">
        <v>80</v>
      </c>
      <c r="B104" s="199" t="str">
        <f>(B102-F102)/G102</f>
        <v>#DIV/0!</v>
      </c>
      <c r="C104" s="34"/>
      <c r="D104" s="34"/>
      <c r="E104" s="34"/>
      <c r="F104" s="34"/>
      <c r="G104" s="34"/>
      <c r="H104" s="5"/>
      <c r="I104" s="206" t="s">
        <v>88</v>
      </c>
      <c r="J104" s="210" t="str">
        <f>B97</f>
        <v>#DIV/0!</v>
      </c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</row>
    <row r="105" ht="12.75" customHeight="1">
      <c r="A105" s="198" t="s">
        <v>81</v>
      </c>
      <c r="B105" s="202" t="str">
        <f>(B102+C102)/G102</f>
        <v>#DIV/0!</v>
      </c>
      <c r="C105" s="5"/>
      <c r="D105" s="5"/>
      <c r="E105" s="5"/>
      <c r="F105" s="5"/>
      <c r="G105" s="5"/>
      <c r="H105" s="5"/>
      <c r="I105" s="206" t="s">
        <v>90</v>
      </c>
      <c r="J105" s="210" t="str">
        <f>B111</f>
        <v>#DIV/0!</v>
      </c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</row>
    <row r="106" ht="12.75" customHeight="1">
      <c r="A106" s="5"/>
      <c r="B106" s="20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</row>
    <row r="107" ht="12.75" customHeight="1">
      <c r="A107" s="5"/>
      <c r="B107" s="190" t="s">
        <v>38</v>
      </c>
      <c r="C107" s="3"/>
      <c r="D107" s="3"/>
      <c r="E107" s="3"/>
      <c r="F107" s="3"/>
      <c r="G107" s="3"/>
      <c r="H107" s="3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</row>
    <row r="108" ht="12.75" customHeight="1">
      <c r="A108" s="7"/>
      <c r="B108" s="192" t="s">
        <v>13</v>
      </c>
      <c r="C108" s="192" t="s">
        <v>6</v>
      </c>
      <c r="D108" s="192" t="s">
        <v>91</v>
      </c>
      <c r="E108" s="192" t="s">
        <v>5</v>
      </c>
      <c r="F108" s="192" t="s">
        <v>24</v>
      </c>
      <c r="G108" s="192" t="s">
        <v>2</v>
      </c>
      <c r="H108" s="192" t="s">
        <v>43</v>
      </c>
      <c r="I108" s="22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</row>
    <row r="109" ht="12.75" customHeight="1">
      <c r="A109" s="7"/>
      <c r="B109" s="195">
        <f>COUNTIF(Dati!C45:AN56,B108)</f>
        <v>0</v>
      </c>
      <c r="C109" s="195">
        <f>COUNTIF(Dati!C45:AY56,C108)</f>
        <v>0</v>
      </c>
      <c r="D109" s="195">
        <f>COUNTIF(Dati!C45:AY56,D108)</f>
        <v>0</v>
      </c>
      <c r="E109" s="195">
        <f>COUNTIF(Dati!C45:AY56,E108)</f>
        <v>0</v>
      </c>
      <c r="F109" s="195">
        <f>COUNTIF(Dati!C45:AY56,F108)</f>
        <v>0</v>
      </c>
      <c r="G109" s="195">
        <f>COUNTIF(Dati!C45:AY56,G108)</f>
        <v>0</v>
      </c>
      <c r="H109" s="195">
        <f t="shared" ref="H109:H110" si="15">SUM(B109:G109)</f>
        <v>0</v>
      </c>
      <c r="I109" s="22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</row>
    <row r="110" ht="12.75" customHeight="1">
      <c r="A110" s="7"/>
      <c r="B110" s="196" t="str">
        <f>B109/H109</f>
        <v>#DIV/0!</v>
      </c>
      <c r="C110" s="196" t="str">
        <f>C109/H109</f>
        <v>#DIV/0!</v>
      </c>
      <c r="D110" s="196" t="str">
        <f>D109/H109</f>
        <v>#DIV/0!</v>
      </c>
      <c r="E110" s="196" t="str">
        <f>E109/H109</f>
        <v>#DIV/0!</v>
      </c>
      <c r="F110" s="196" t="str">
        <f>F109/H109</f>
        <v>#DIV/0!</v>
      </c>
      <c r="G110" s="196" t="str">
        <f>G109/H109</f>
        <v>#DIV/0!</v>
      </c>
      <c r="H110" s="196" t="str">
        <f t="shared" si="15"/>
        <v>#DIV/0!</v>
      </c>
      <c r="I110" s="22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</row>
    <row r="111" ht="12.75" customHeight="1">
      <c r="A111" s="198" t="s">
        <v>80</v>
      </c>
      <c r="B111" s="212" t="str">
        <f>(B109-G109)/H109</f>
        <v>#DIV/0!</v>
      </c>
      <c r="C111" s="34"/>
      <c r="D111" s="34"/>
      <c r="E111" s="34"/>
      <c r="F111" s="34"/>
      <c r="G111" s="34"/>
      <c r="H111" s="34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</row>
    <row r="112" ht="12.75" customHeight="1">
      <c r="A112" s="198" t="s">
        <v>81</v>
      </c>
      <c r="B112" s="213" t="str">
        <f>(B109+C109+D109+E109)/H109</f>
        <v>#DIV/0!</v>
      </c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</row>
    <row r="113" ht="12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</row>
    <row r="114" ht="12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</row>
    <row r="115" ht="12.75" customHeight="1">
      <c r="A115" s="2" t="s">
        <v>100</v>
      </c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</row>
    <row r="116" ht="12.75" customHeight="1">
      <c r="A116" s="5"/>
      <c r="B116" s="190" t="s">
        <v>36</v>
      </c>
      <c r="C116" s="3"/>
      <c r="D116" s="3"/>
      <c r="E116" s="3"/>
      <c r="F116" s="3"/>
      <c r="G116" s="3"/>
      <c r="H116" s="5"/>
      <c r="I116" s="190" t="s">
        <v>39</v>
      </c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</row>
    <row r="117" ht="12.75" customHeight="1">
      <c r="A117" s="7"/>
      <c r="B117" s="192" t="s">
        <v>25</v>
      </c>
      <c r="C117" s="192" t="s">
        <v>27</v>
      </c>
      <c r="D117" s="192" t="s">
        <v>28</v>
      </c>
      <c r="E117" s="192" t="s">
        <v>52</v>
      </c>
      <c r="F117" s="192" t="s">
        <v>29</v>
      </c>
      <c r="G117" s="192" t="s">
        <v>43</v>
      </c>
      <c r="H117" s="193"/>
      <c r="I117" s="192" t="s">
        <v>32</v>
      </c>
      <c r="J117" s="192" t="s">
        <v>78</v>
      </c>
      <c r="K117" s="22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</row>
    <row r="118" ht="12.75" customHeight="1">
      <c r="A118" s="7"/>
      <c r="B118" s="195">
        <f>COUNTIF(Dati!C59:AY70,B117)</f>
        <v>0</v>
      </c>
      <c r="C118" s="195">
        <f>COUNTIF(Dati!C59:AY70,C117)</f>
        <v>0</v>
      </c>
      <c r="D118" s="195">
        <f>COUNTIF(Dati!C59:AY70,D117)</f>
        <v>0</v>
      </c>
      <c r="E118" s="195">
        <f>COUNTIF(Dati!C59:AY70,E117)</f>
        <v>0</v>
      </c>
      <c r="F118" s="195">
        <f>COUNTIF(Dati!C59:AY70,F117)</f>
        <v>0</v>
      </c>
      <c r="G118" s="195">
        <f t="shared" ref="G118:G119" si="16">SUM(B118:F118)</f>
        <v>0</v>
      </c>
      <c r="H118" s="193"/>
      <c r="I118" s="195">
        <f>COUNTIF(Dati!C59:AY70,I117)</f>
        <v>0</v>
      </c>
      <c r="J118" s="195">
        <f>COUNTIF(Dati!C59:AY70,J117)</f>
        <v>0</v>
      </c>
      <c r="K118" s="22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</row>
    <row r="119" ht="12.75" customHeight="1">
      <c r="A119" s="7"/>
      <c r="B119" s="196" t="str">
        <f>B118/G118</f>
        <v>#DIV/0!</v>
      </c>
      <c r="C119" s="196" t="str">
        <f>C118/G118</f>
        <v>#DIV/0!</v>
      </c>
      <c r="D119" s="196" t="str">
        <f>D118/G118</f>
        <v>#DIV/0!</v>
      </c>
      <c r="E119" s="196" t="str">
        <f>E118/G118</f>
        <v>#DIV/0!</v>
      </c>
      <c r="F119" s="196" t="str">
        <f>F118/G118</f>
        <v>#DIV/0!</v>
      </c>
      <c r="G119" s="197" t="str">
        <f t="shared" si="16"/>
        <v>#DIV/0!</v>
      </c>
      <c r="H119" s="22"/>
      <c r="I119" s="34"/>
      <c r="J119" s="34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</row>
    <row r="120" ht="12.75" customHeight="1">
      <c r="A120" s="198" t="s">
        <v>80</v>
      </c>
      <c r="B120" s="199" t="str">
        <f>(B118-F118)/G118</f>
        <v>#DIV/0!</v>
      </c>
      <c r="C120" s="34"/>
      <c r="D120" s="200"/>
      <c r="E120" s="200"/>
      <c r="F120" s="200"/>
      <c r="G120" s="34"/>
      <c r="H120" s="5"/>
      <c r="I120" s="2" t="s">
        <v>31</v>
      </c>
      <c r="J120" s="214">
        <f>COUNTIF(Dati!C59:AY70,I120)</f>
        <v>0</v>
      </c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</row>
    <row r="121" ht="12.75" customHeight="1">
      <c r="A121" s="198" t="s">
        <v>81</v>
      </c>
      <c r="B121" s="202" t="str">
        <f>(B118+C118)/G118</f>
        <v>#DIV/0!</v>
      </c>
      <c r="C121" s="203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</row>
    <row r="122" ht="12.75" customHeight="1">
      <c r="A122" s="5"/>
      <c r="B122" s="205"/>
      <c r="C122" s="203"/>
      <c r="D122" s="5"/>
      <c r="E122" s="5"/>
      <c r="F122" s="5"/>
      <c r="G122" s="5"/>
      <c r="H122" s="5"/>
      <c r="I122" s="189" t="s">
        <v>82</v>
      </c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</row>
    <row r="123" ht="12.75" customHeight="1">
      <c r="A123" s="5"/>
      <c r="B123" s="190" t="s">
        <v>35</v>
      </c>
      <c r="C123" s="3"/>
      <c r="D123" s="3"/>
      <c r="E123" s="3"/>
      <c r="F123" s="3"/>
      <c r="G123" s="3"/>
      <c r="H123" s="5"/>
      <c r="I123" s="206" t="s">
        <v>34</v>
      </c>
      <c r="J123" s="208">
        <f>B125+B132+I118</f>
        <v>0</v>
      </c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</row>
    <row r="124" ht="12.75" customHeight="1">
      <c r="A124" s="7"/>
      <c r="B124" s="192" t="s">
        <v>26</v>
      </c>
      <c r="C124" s="192" t="s">
        <v>3</v>
      </c>
      <c r="D124" s="192" t="s">
        <v>83</v>
      </c>
      <c r="E124" s="192" t="s">
        <v>84</v>
      </c>
      <c r="F124" s="192" t="s">
        <v>4</v>
      </c>
      <c r="G124" s="192" t="s">
        <v>43</v>
      </c>
      <c r="H124" s="22"/>
      <c r="I124" s="206" t="s">
        <v>85</v>
      </c>
      <c r="J124" s="208">
        <f>G132+F125+J118+J120</f>
        <v>0</v>
      </c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</row>
    <row r="125" ht="12.75" customHeight="1">
      <c r="A125" s="7"/>
      <c r="B125" s="195">
        <f>COUNTIF(Dati!C59:AY70,B124)</f>
        <v>0</v>
      </c>
      <c r="C125" s="195">
        <f>COUNTIF(Dati!C59:AY70,C124)</f>
        <v>0</v>
      </c>
      <c r="D125" s="195">
        <f>COUNTIF(Dati!C59:AY70,D124)</f>
        <v>0</v>
      </c>
      <c r="E125" s="195">
        <f>COUNTIF(Dati!C59:AY70,E124)</f>
        <v>0</v>
      </c>
      <c r="F125" s="195">
        <f>COUNTIF(Dati!C59:AY70,F124)</f>
        <v>0</v>
      </c>
      <c r="G125" s="195">
        <f t="shared" ref="G125:G126" si="17">SUM(B125:F125)</f>
        <v>0</v>
      </c>
      <c r="H125" s="22"/>
      <c r="I125" s="206" t="s">
        <v>86</v>
      </c>
      <c r="J125" s="208">
        <f>F118</f>
        <v>0</v>
      </c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</row>
    <row r="126" ht="12.75" customHeight="1">
      <c r="A126" s="7"/>
      <c r="B126" s="196" t="str">
        <f>B125/G125</f>
        <v>#DIV/0!</v>
      </c>
      <c r="C126" s="196" t="str">
        <f>C125/G125</f>
        <v>#DIV/0!</v>
      </c>
      <c r="D126" s="196" t="str">
        <f>D125/G125</f>
        <v>#DIV/0!</v>
      </c>
      <c r="E126" s="196" t="str">
        <f>E125/G125</f>
        <v>#DIV/0!</v>
      </c>
      <c r="F126" s="196" t="str">
        <f>F125/G125</f>
        <v>#DIV/0!</v>
      </c>
      <c r="G126" s="196" t="str">
        <f t="shared" si="17"/>
        <v>#DIV/0!</v>
      </c>
      <c r="H126" s="22"/>
      <c r="I126" s="206" t="s">
        <v>87</v>
      </c>
      <c r="J126" s="208">
        <f>F132</f>
        <v>0</v>
      </c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</row>
    <row r="127" ht="12.75" customHeight="1">
      <c r="A127" s="198" t="s">
        <v>80</v>
      </c>
      <c r="B127" s="199" t="str">
        <f>(B125-F125)/G125</f>
        <v>#DIV/0!</v>
      </c>
      <c r="C127" s="34"/>
      <c r="D127" s="34"/>
      <c r="E127" s="34"/>
      <c r="F127" s="34"/>
      <c r="G127" s="34"/>
      <c r="H127" s="5"/>
      <c r="I127" s="206" t="s">
        <v>88</v>
      </c>
      <c r="J127" s="210" t="str">
        <f>B120</f>
        <v>#DIV/0!</v>
      </c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</row>
    <row r="128" ht="12.75" customHeight="1">
      <c r="A128" s="198" t="s">
        <v>81</v>
      </c>
      <c r="B128" s="202" t="str">
        <f>(B125+C125)/G125</f>
        <v>#DIV/0!</v>
      </c>
      <c r="C128" s="5"/>
      <c r="D128" s="5"/>
      <c r="E128" s="5"/>
      <c r="F128" s="5"/>
      <c r="G128" s="5"/>
      <c r="H128" s="5"/>
      <c r="I128" s="206" t="s">
        <v>90</v>
      </c>
      <c r="J128" s="210" t="str">
        <f>B134</f>
        <v>#DIV/0!</v>
      </c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</row>
    <row r="129" ht="12.75" customHeight="1">
      <c r="A129" s="5"/>
      <c r="B129" s="20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</row>
    <row r="130" ht="12.75" customHeight="1">
      <c r="A130" s="5"/>
      <c r="B130" s="190" t="s">
        <v>38</v>
      </c>
      <c r="C130" s="3"/>
      <c r="D130" s="3"/>
      <c r="E130" s="3"/>
      <c r="F130" s="3"/>
      <c r="G130" s="3"/>
      <c r="H130" s="3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</row>
    <row r="131" ht="12.75" customHeight="1">
      <c r="A131" s="7"/>
      <c r="B131" s="192" t="s">
        <v>13</v>
      </c>
      <c r="C131" s="192" t="s">
        <v>6</v>
      </c>
      <c r="D131" s="192" t="s">
        <v>91</v>
      </c>
      <c r="E131" s="192" t="s">
        <v>5</v>
      </c>
      <c r="F131" s="192" t="s">
        <v>24</v>
      </c>
      <c r="G131" s="192" t="s">
        <v>2</v>
      </c>
      <c r="H131" s="192" t="s">
        <v>43</v>
      </c>
      <c r="I131" s="22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</row>
    <row r="132" ht="12.75" customHeight="1">
      <c r="A132" s="7"/>
      <c r="B132" s="195">
        <f>COUNTIF(Dati!C59:AN70,B131)</f>
        <v>0</v>
      </c>
      <c r="C132" s="195">
        <f>COUNTIF(Dati!C59:AY70,C131)</f>
        <v>0</v>
      </c>
      <c r="D132" s="195">
        <f>COUNTIF(Dati!C59:AY70,D131)</f>
        <v>0</v>
      </c>
      <c r="E132" s="195">
        <f>COUNTIF(Dati!C59:AY70,E131)</f>
        <v>0</v>
      </c>
      <c r="F132" s="195">
        <f>COUNTIF(Dati!C59:AY70,F131)</f>
        <v>0</v>
      </c>
      <c r="G132" s="195">
        <f>COUNTIF(Dati!C59:AY70,G131)</f>
        <v>0</v>
      </c>
      <c r="H132" s="195">
        <f t="shared" ref="H132:H133" si="18">SUM(B132:G132)</f>
        <v>0</v>
      </c>
      <c r="I132" s="22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</row>
    <row r="133" ht="12.75" customHeight="1">
      <c r="A133" s="7"/>
      <c r="B133" s="196" t="str">
        <f>B132/H132</f>
        <v>#DIV/0!</v>
      </c>
      <c r="C133" s="196" t="str">
        <f>C132/H132</f>
        <v>#DIV/0!</v>
      </c>
      <c r="D133" s="196" t="str">
        <f>D132/H132</f>
        <v>#DIV/0!</v>
      </c>
      <c r="E133" s="196" t="str">
        <f>E132/H132</f>
        <v>#DIV/0!</v>
      </c>
      <c r="F133" s="196" t="str">
        <f>F132/H132</f>
        <v>#DIV/0!</v>
      </c>
      <c r="G133" s="196" t="str">
        <f>G132/H132</f>
        <v>#DIV/0!</v>
      </c>
      <c r="H133" s="196" t="str">
        <f t="shared" si="18"/>
        <v>#DIV/0!</v>
      </c>
      <c r="I133" s="22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</row>
    <row r="134" ht="12.75" customHeight="1">
      <c r="A134" s="198" t="s">
        <v>80</v>
      </c>
      <c r="B134" s="212" t="str">
        <f>(B132-G132)/H132</f>
        <v>#DIV/0!</v>
      </c>
      <c r="C134" s="34"/>
      <c r="D134" s="34"/>
      <c r="E134" s="34"/>
      <c r="F134" s="34"/>
      <c r="G134" s="34"/>
      <c r="H134" s="34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</row>
    <row r="135" ht="12.75" customHeight="1">
      <c r="A135" s="198" t="s">
        <v>81</v>
      </c>
      <c r="B135" s="213" t="str">
        <f>(B132+C132+D132+E132)/H132</f>
        <v>#DIV/0!</v>
      </c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</row>
    <row r="136" ht="12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</row>
    <row r="137" ht="12.0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</row>
    <row r="138" ht="12.0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</row>
    <row r="139" ht="12.0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</row>
    <row r="140" ht="12.0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</row>
    <row r="141" ht="12.0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0" width="4.86"/>
    <col customWidth="1" min="11" max="11" width="6.29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4" t="s">
        <v>79</v>
      </c>
      <c r="P4" s="192" t="s">
        <v>28</v>
      </c>
      <c r="Q4" s="192" t="s">
        <v>52</v>
      </c>
      <c r="R4" s="192" t="s">
        <v>29</v>
      </c>
      <c r="S4" s="192" t="s">
        <v>43</v>
      </c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" t="s">
        <v>79</v>
      </c>
      <c r="E5" s="192" t="s">
        <v>28</v>
      </c>
      <c r="F5" s="192" t="s">
        <v>52</v>
      </c>
      <c r="G5" s="192" t="s">
        <v>29</v>
      </c>
      <c r="H5" s="192" t="s">
        <v>43</v>
      </c>
      <c r="I5" s="192" t="s">
        <v>32</v>
      </c>
      <c r="J5" s="192" t="s">
        <v>78</v>
      </c>
      <c r="K5" s="22"/>
      <c r="L5" s="7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0</v>
      </c>
      <c r="I6" s="195">
        <f t="shared" ref="I6:J6" si="4">COUNTIF($B$72:$AO$76,I5)</f>
        <v>1</v>
      </c>
      <c r="J6" s="195">
        <f t="shared" si="4"/>
        <v>0</v>
      </c>
      <c r="K6" s="22"/>
      <c r="L6" s="7"/>
      <c r="M6" s="196">
        <f>IF(S5&gt;0,M5/S5,0)</f>
        <v>0</v>
      </c>
      <c r="N6" s="196">
        <f>IF(S5&gt;0,N5/S5,0)</f>
        <v>0</v>
      </c>
      <c r="O6" s="196">
        <f>IF(S5&gt;0,O5/S5,0)</f>
        <v>0</v>
      </c>
      <c r="P6" s="196">
        <f>IF(S5&gt;0,P5/S5,0)</f>
        <v>0</v>
      </c>
      <c r="Q6" s="196">
        <f>IF(S5&gt;0,Q5/S5,0)</f>
        <v>0</v>
      </c>
      <c r="R6" s="196">
        <f>IF(S5&gt;0,R5/S5,0)</f>
        <v>0</v>
      </c>
      <c r="S6" s="197">
        <f t="shared" si="5"/>
        <v>0</v>
      </c>
      <c r="T6" s="34"/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IF(H6&gt;0,B6/H6,0)</f>
        <v>0</v>
      </c>
      <c r="C7" s="196">
        <f>IF(H6&gt;0,C6/H6,0)</f>
        <v>0</v>
      </c>
      <c r="D7" s="196">
        <f>IF(H6&gt;0,D6/H6,0)</f>
        <v>0</v>
      </c>
      <c r="E7" s="196">
        <f>IF(H6&gt;0,E6/H6,0)</f>
        <v>0</v>
      </c>
      <c r="F7" s="196">
        <f>IF(F6&gt;0,F6/H6,0)</f>
        <v>0</v>
      </c>
      <c r="G7" s="196">
        <f>IF(G6&gt;0,G6/H6,0)</f>
        <v>0</v>
      </c>
      <c r="H7" s="197">
        <f t="shared" si="6"/>
        <v>0</v>
      </c>
      <c r="I7" s="34"/>
      <c r="J7" s="34"/>
      <c r="K7" s="5"/>
      <c r="L7" s="198" t="s">
        <v>80</v>
      </c>
      <c r="M7" s="199">
        <f>IF(S5&gt;0,(M5-R5)/S5,0)</f>
        <v>0</v>
      </c>
      <c r="N7" s="34"/>
      <c r="O7" s="200"/>
      <c r="P7" s="200"/>
      <c r="Q7" s="200"/>
      <c r="R7" s="34"/>
      <c r="S7" s="5"/>
      <c r="T7" s="204" t="s">
        <v>31</v>
      </c>
      <c r="U7" s="195">
        <f>COUNTIF($B$72:$AO$72,T7)</f>
        <v>0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IF(H6&gt;0,(B6-G6)/H6,0)</f>
        <v>0</v>
      </c>
      <c r="C8" s="34"/>
      <c r="D8" s="200"/>
      <c r="E8" s="200"/>
      <c r="F8" s="200"/>
      <c r="G8" s="34"/>
      <c r="H8" s="5"/>
      <c r="I8" s="207" t="s">
        <v>31</v>
      </c>
      <c r="J8" s="201">
        <f>COUNTIF($B$72:$AO$76,I8)</f>
        <v>2</v>
      </c>
      <c r="K8" s="5"/>
      <c r="L8" s="198" t="s">
        <v>81</v>
      </c>
      <c r="M8" s="202">
        <f>IF(S5&gt;0,(M5+N5)/S5,0)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IF(H6&gt;0,(B6+C6)/H6,0)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2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R19+Q12+U7+U5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5</v>
      </c>
      <c r="K12" s="5"/>
      <c r="L12" s="7"/>
      <c r="M12" s="209">
        <f t="shared" ref="M12:Q12" si="7">COUNTIF($B$72:$AO$72,M11)</f>
        <v>0</v>
      </c>
      <c r="N12" s="209">
        <f t="shared" si="7"/>
        <v>3</v>
      </c>
      <c r="O12" s="209">
        <f t="shared" si="7"/>
        <v>0</v>
      </c>
      <c r="P12" s="209">
        <f t="shared" si="7"/>
        <v>0</v>
      </c>
      <c r="Q12" s="209">
        <f t="shared" si="7"/>
        <v>1</v>
      </c>
      <c r="R12" s="195">
        <f t="shared" ref="R12:R13" si="9">SUM(M12:Q12)</f>
        <v>4</v>
      </c>
      <c r="S12" s="22"/>
      <c r="T12" s="206" t="s">
        <v>86</v>
      </c>
      <c r="U12" s="208">
        <f>R5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 t="shared" ref="B13:F13" si="8">COUNTIF($B$72:$AO$76,B12)</f>
        <v>0</v>
      </c>
      <c r="C13" s="195">
        <f t="shared" si="8"/>
        <v>10</v>
      </c>
      <c r="D13" s="195">
        <f t="shared" si="8"/>
        <v>0</v>
      </c>
      <c r="E13" s="195">
        <f t="shared" si="8"/>
        <v>0</v>
      </c>
      <c r="F13" s="195">
        <f t="shared" si="8"/>
        <v>1</v>
      </c>
      <c r="G13" s="195">
        <f t="shared" ref="G13:G14" si="10">SUM(B13:F13)</f>
        <v>11</v>
      </c>
      <c r="H13" s="22"/>
      <c r="I13" s="206" t="s">
        <v>86</v>
      </c>
      <c r="J13" s="208">
        <f>G6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9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0.9090909091</v>
      </c>
      <c r="D14" s="196">
        <f>IF(G13&gt;0,D13/G13,0)</f>
        <v>0</v>
      </c>
      <c r="E14" s="196">
        <f>IF(G13&gt;0,E13/G13,0)</f>
        <v>0</v>
      </c>
      <c r="F14" s="196">
        <f>IF(G13&gt;0,F13/G13,0)</f>
        <v>0.09090909091</v>
      </c>
      <c r="G14" s="196">
        <f t="shared" si="10"/>
        <v>1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-0.25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-0.09090909091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0.75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-0.3333333333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0.9090909091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-0.1428571429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-3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209">
        <f t="shared" ref="M19:R19" si="11">COUNTIF($B$72:$AO$72,M18)</f>
        <v>0</v>
      </c>
      <c r="N19" s="209">
        <f t="shared" si="11"/>
        <v>1</v>
      </c>
      <c r="O19" s="209">
        <f t="shared" si="11"/>
        <v>0</v>
      </c>
      <c r="P19" s="209">
        <f t="shared" si="11"/>
        <v>1</v>
      </c>
      <c r="Q19" s="209">
        <f t="shared" si="11"/>
        <v>0</v>
      </c>
      <c r="R19" s="209">
        <f t="shared" si="11"/>
        <v>1</v>
      </c>
      <c r="S19" s="195">
        <f t="shared" ref="S19:S20" si="13">SUM(M19:R19)</f>
        <v>3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209">
        <f t="shared" ref="B20:G20" si="12">COUNTIF($B$72:$AO$76,B19)</f>
        <v>1</v>
      </c>
      <c r="C20" s="209">
        <f t="shared" si="12"/>
        <v>2</v>
      </c>
      <c r="D20" s="209">
        <f t="shared" si="12"/>
        <v>0</v>
      </c>
      <c r="E20" s="209">
        <f t="shared" si="12"/>
        <v>2</v>
      </c>
      <c r="F20" s="209">
        <f t="shared" si="12"/>
        <v>0</v>
      </c>
      <c r="G20" s="209">
        <f t="shared" si="12"/>
        <v>2</v>
      </c>
      <c r="H20" s="195">
        <f t="shared" ref="H20:H21" si="14">SUM(B20:G20)</f>
        <v>7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0.3333333333</v>
      </c>
      <c r="O20" s="196">
        <f>IF(S19&gt;0,O19/S19,0)</f>
        <v>0</v>
      </c>
      <c r="P20" s="196">
        <f>IF(S19&gt;0,P19/S19,0)</f>
        <v>0.3333333333</v>
      </c>
      <c r="Q20" s="196">
        <f>IF(S19&gt;0,Q19/S19,0)</f>
        <v>0</v>
      </c>
      <c r="R20" s="196">
        <f>IF(S19&gt;0,R19/S19,0)</f>
        <v>0.3333333333</v>
      </c>
      <c r="S20" s="196">
        <f t="shared" si="13"/>
        <v>1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0.1428571429</v>
      </c>
      <c r="C21" s="196">
        <f>IF(H20&gt;0,C20/H20,0)</f>
        <v>0.2857142857</v>
      </c>
      <c r="D21" s="196">
        <f>IF(H20&gt;0,D20/H20,0)</f>
        <v>0</v>
      </c>
      <c r="E21" s="196">
        <f>IF(H20&gt;0,E20/H20,0)</f>
        <v>0.2857142857</v>
      </c>
      <c r="F21" s="196">
        <f>IF(H20&gt;0,F20/H20,0)</f>
        <v>0</v>
      </c>
      <c r="G21" s="196">
        <f>IF(H20&gt;0,G20/H20,0)</f>
        <v>0.2857142857</v>
      </c>
      <c r="H21" s="196">
        <f t="shared" si="14"/>
        <v>1</v>
      </c>
      <c r="I21" s="22"/>
      <c r="J21" s="5"/>
      <c r="K21" s="5"/>
      <c r="L21" s="198" t="s">
        <v>80</v>
      </c>
      <c r="M21" s="212">
        <f>IF(S19&gt;0,(M19-R19)/S19,0)</f>
        <v>-0.3333333333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-0.1428571429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0.6666666667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0.7142857143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" t="s">
        <v>79</v>
      </c>
      <c r="E26" s="192" t="s">
        <v>28</v>
      </c>
      <c r="F26" s="192" t="s">
        <v>52</v>
      </c>
      <c r="G26" s="192" t="s">
        <v>29</v>
      </c>
      <c r="H26" s="192" t="s">
        <v>43</v>
      </c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" t="s">
        <v>79</v>
      </c>
      <c r="P26" s="192" t="s">
        <v>28</v>
      </c>
      <c r="Q26" s="192" t="s">
        <v>52</v>
      </c>
      <c r="R26" s="192" t="s">
        <v>29</v>
      </c>
      <c r="S26" s="192" t="s">
        <v>43</v>
      </c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5">
        <f t="shared" ref="H27:H28" si="19">SUM(B27:G27)</f>
        <v>0</v>
      </c>
      <c r="I27" s="209">
        <f t="shared" ref="I27:J27" si="16">COUNTIF($B$73:$AO$73,I26)</f>
        <v>1</v>
      </c>
      <c r="J27" s="209">
        <f t="shared" si="16"/>
        <v>0</v>
      </c>
      <c r="K27" s="22"/>
      <c r="L27" s="7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5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IF(H27&gt;0,B27/H27,0)</f>
        <v>0</v>
      </c>
      <c r="C28" s="196">
        <f>IF(H27&gt;0,C27/H27,0)</f>
        <v>0</v>
      </c>
      <c r="D28" s="196">
        <f>IF(H27&gt;0,D27/H27,0)</f>
        <v>0</v>
      </c>
      <c r="E28" s="196">
        <f>IF(H27&gt;0,E27/H27,0)</f>
        <v>0</v>
      </c>
      <c r="F28" s="196">
        <f>IF(H27&gt;0,F27/H27,0)</f>
        <v>0</v>
      </c>
      <c r="G28" s="196">
        <f>IF(H27&gt;0,G27/H27,0)</f>
        <v>0</v>
      </c>
      <c r="H28" s="197">
        <f t="shared" si="19"/>
        <v>0</v>
      </c>
      <c r="I28" s="34"/>
      <c r="J28" s="34"/>
      <c r="K28" s="5"/>
      <c r="L28" s="7"/>
      <c r="M28" s="196">
        <f>IF(S27&gt;0,M27/S27,0)</f>
        <v>0</v>
      </c>
      <c r="N28" s="196">
        <f t="shared" ref="N28:O28" si="20">IF(S27&gt;0,N27/S27,0)</f>
        <v>0</v>
      </c>
      <c r="O28" s="196">
        <f t="shared" si="20"/>
        <v>0</v>
      </c>
      <c r="P28" s="196">
        <f>IF(S27&gt;0,P27/S27,0)</f>
        <v>0</v>
      </c>
      <c r="Q28" s="196">
        <f>IF(S27&gt;0,Q27/S27,0)</f>
        <v>0</v>
      </c>
      <c r="R28" s="196">
        <f>IF(S27&gt;0,R27/S27,0)</f>
        <v>0</v>
      </c>
      <c r="S28" s="197">
        <f t="shared" si="21"/>
        <v>0</v>
      </c>
      <c r="T28" s="34"/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IF(H27&gt;0,(B27-G27)/H27,0)</f>
        <v>0</v>
      </c>
      <c r="C29" s="34"/>
      <c r="D29" s="200"/>
      <c r="E29" s="200"/>
      <c r="F29" s="200"/>
      <c r="G29" s="34"/>
      <c r="H29" s="5"/>
      <c r="I29" s="204" t="s">
        <v>31</v>
      </c>
      <c r="J29" s="209">
        <f>COUNTIF($B$73:$AO$73,I28)</f>
        <v>0</v>
      </c>
      <c r="K29" s="5"/>
      <c r="L29" s="198" t="s">
        <v>80</v>
      </c>
      <c r="M29" s="199">
        <f>IF(S27&gt;0,(M27-R27)/S27,0)</f>
        <v>0</v>
      </c>
      <c r="N29" s="34"/>
      <c r="O29" s="200"/>
      <c r="P29" s="200"/>
      <c r="Q29" s="200"/>
      <c r="R29" s="34"/>
      <c r="S29" s="5"/>
      <c r="T29" s="204" t="s">
        <v>31</v>
      </c>
      <c r="U29" s="209">
        <f>COUNTIF($B$74:$AO$74,T29)</f>
        <v>1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IF(H27&gt;0,(B27+C27)/H27,0)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IF(S27&gt;0,(M27+N27)/S27,0)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1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15">
        <f>G41+F34+J29+J27</f>
        <v>1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R41+Q34+U29+U27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209">
        <f t="shared" ref="B34:F34" si="22">COUNTIF($B$73:$AO$73,B33)</f>
        <v>0</v>
      </c>
      <c r="C34" s="209">
        <f t="shared" si="22"/>
        <v>6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5">
        <f t="shared" ref="G34:G35" si="25">SUM(B34:F34)</f>
        <v>6</v>
      </c>
      <c r="H34" s="22"/>
      <c r="I34" s="206" t="s">
        <v>86</v>
      </c>
      <c r="J34" s="208">
        <f>G27</f>
        <v>0</v>
      </c>
      <c r="K34" s="5"/>
      <c r="L34" s="7"/>
      <c r="M34" s="209">
        <f t="shared" ref="M34:Q34" si="23">COUNTIF($B$74:$AO$74,M33)</f>
        <v>0</v>
      </c>
      <c r="N34" s="209">
        <f t="shared" si="23"/>
        <v>1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5">
        <f>SUM(M34:Q34)</f>
        <v>1</v>
      </c>
      <c r="S34" s="22"/>
      <c r="T34" s="206" t="s">
        <v>86</v>
      </c>
      <c r="U34" s="208">
        <f>R27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24">IF($G$34&gt;0,B34/$G$34,0)</f>
        <v>0</v>
      </c>
      <c r="C35" s="196">
        <f t="shared" si="24"/>
        <v>1</v>
      </c>
      <c r="D35" s="196">
        <f t="shared" si="24"/>
        <v>0</v>
      </c>
      <c r="E35" s="196">
        <f t="shared" si="24"/>
        <v>0</v>
      </c>
      <c r="F35" s="196">
        <f t="shared" si="24"/>
        <v>0</v>
      </c>
      <c r="G35" s="196">
        <f t="shared" si="25"/>
        <v>1</v>
      </c>
      <c r="H35" s="206"/>
      <c r="I35" s="208">
        <f>F41</f>
        <v>0</v>
      </c>
      <c r="J35" s="5"/>
      <c r="K35" s="7"/>
      <c r="L35" s="198" t="s">
        <v>80</v>
      </c>
      <c r="M35" s="196">
        <f t="shared" ref="M35:Q35" si="26">IF($G$69&gt;0,N34/$G$34,0)</f>
        <v>0</v>
      </c>
      <c r="N35" s="196">
        <f t="shared" si="26"/>
        <v>0</v>
      </c>
      <c r="O35" s="196">
        <f t="shared" si="26"/>
        <v>0</v>
      </c>
      <c r="P35" s="196">
        <f t="shared" si="26"/>
        <v>0</v>
      </c>
      <c r="Q35" s="196">
        <f t="shared" si="26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1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-0.3333333333</v>
      </c>
      <c r="K37" s="5"/>
      <c r="M37" s="202">
        <f>IF(R34&gt;0,(M34+N34)/R34,0)</f>
        <v>1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1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209">
        <f t="shared" ref="B41:G41" si="27">COUNTIF($B$73:$AO$73,B40)</f>
        <v>0</v>
      </c>
      <c r="C41" s="209">
        <f t="shared" si="27"/>
        <v>1</v>
      </c>
      <c r="D41" s="209">
        <f t="shared" si="27"/>
        <v>0</v>
      </c>
      <c r="E41" s="209">
        <f t="shared" si="27"/>
        <v>1</v>
      </c>
      <c r="F41" s="209">
        <f t="shared" si="27"/>
        <v>0</v>
      </c>
      <c r="G41" s="209">
        <f t="shared" si="27"/>
        <v>1</v>
      </c>
      <c r="H41" s="195">
        <f t="shared" ref="H41:H42" si="29">SUM(B41:G41)</f>
        <v>3</v>
      </c>
      <c r="I41" s="22"/>
      <c r="J41" s="5"/>
      <c r="K41" s="5"/>
      <c r="L41" s="7"/>
      <c r="M41" s="209">
        <f t="shared" ref="M41:R41" si="28">COUNTIF($B$74:$AO$74,M40)</f>
        <v>1</v>
      </c>
      <c r="N41" s="209">
        <f t="shared" si="28"/>
        <v>0</v>
      </c>
      <c r="O41" s="209">
        <f t="shared" si="28"/>
        <v>0</v>
      </c>
      <c r="P41" s="209">
        <f t="shared" si="28"/>
        <v>0</v>
      </c>
      <c r="Q41" s="209">
        <f t="shared" si="28"/>
        <v>0</v>
      </c>
      <c r="R41" s="209">
        <f t="shared" si="28"/>
        <v>0</v>
      </c>
      <c r="S41" s="195">
        <f t="shared" ref="S41:S42" si="30">SUM(M41:R41)</f>
        <v>1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0.3333333333</v>
      </c>
      <c r="D42" s="196">
        <f>IF(H41&gt;0,D41/H41,0)</f>
        <v>0</v>
      </c>
      <c r="E42" s="196">
        <f>IF(H41&gt;0,E41/H41,0)</f>
        <v>0.3333333333</v>
      </c>
      <c r="F42" s="196">
        <f>IF(H41&gt;0,F41/H41,0)</f>
        <v>0</v>
      </c>
      <c r="G42" s="196">
        <f>IF(H41&gt;0,G41/H41,0)</f>
        <v>0.3333333333</v>
      </c>
      <c r="H42" s="196">
        <f t="shared" si="29"/>
        <v>1</v>
      </c>
      <c r="I42" s="22"/>
      <c r="J42" s="5"/>
      <c r="K42" s="5"/>
      <c r="L42" s="7"/>
      <c r="M42" s="196">
        <f>IF(S41&gt;0,M41/S41,0)</f>
        <v>1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30"/>
        <v>1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-0.3333333333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1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0.6666666667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" t="s">
        <v>79</v>
      </c>
      <c r="E48" s="192" t="s">
        <v>28</v>
      </c>
      <c r="F48" s="192" t="s">
        <v>52</v>
      </c>
      <c r="G48" s="192" t="s">
        <v>29</v>
      </c>
      <c r="H48" s="192" t="s">
        <v>43</v>
      </c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" t="s">
        <v>79</v>
      </c>
      <c r="Q48" s="192" t="s">
        <v>52</v>
      </c>
      <c r="R48" s="192" t="s">
        <v>29</v>
      </c>
      <c r="S48" s="192" t="s">
        <v>43</v>
      </c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5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6"/>
      <c r="L49" s="7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5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IF(H49&gt;0,B49/H49,0)</f>
        <v>0</v>
      </c>
      <c r="C50" s="196">
        <f>IF(H49&gt;0,C49/H49,0)</f>
        <v>0</v>
      </c>
      <c r="D50" s="196">
        <f>IF(H49&gt;0,D49/H49,0)</f>
        <v>0</v>
      </c>
      <c r="E50" s="196">
        <f>IF(H49&gt;0,E49/H49,0)</f>
        <v>0</v>
      </c>
      <c r="F50" s="196">
        <f>IF(H49&gt;0,F49/H49,0)</f>
        <v>0</v>
      </c>
      <c r="G50" s="196">
        <f>IF(H49&gt;0,G49/H49,0)</f>
        <v>0</v>
      </c>
      <c r="H50" s="197">
        <f t="shared" si="35"/>
        <v>0</v>
      </c>
      <c r="I50" s="34"/>
      <c r="J50" s="34"/>
      <c r="K50" s="2"/>
      <c r="L50" s="7"/>
      <c r="M50" s="196">
        <f>IF(S49&gt;0,M49/S49,0)</f>
        <v>0</v>
      </c>
      <c r="N50" s="196">
        <f>IF(S49&gt;0,N49/S49,0)</f>
        <v>0</v>
      </c>
      <c r="O50" s="196">
        <f>IF(S49&gt;0,O49/S49,0)</f>
        <v>0</v>
      </c>
      <c r="P50" s="196">
        <f>IF(S49&gt;0,P49/S49,0)</f>
        <v>0</v>
      </c>
      <c r="Q50" s="196">
        <f>IF(S49&gt;0,Q49/S49,0)</f>
        <v>0</v>
      </c>
      <c r="R50" s="196">
        <f>IF(S49&gt;0,R49/S49,0)</f>
        <v>0</v>
      </c>
      <c r="S50" s="197">
        <f t="shared" si="36"/>
        <v>0</v>
      </c>
      <c r="T50" s="34"/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IF(H49&gt;0,(B49-G49)/H49,0)</f>
        <v>0</v>
      </c>
      <c r="C51" s="34"/>
      <c r="D51" s="200"/>
      <c r="E51" s="200"/>
      <c r="F51" s="200"/>
      <c r="G51" s="34"/>
      <c r="H51" s="5"/>
      <c r="I51" s="204" t="s">
        <v>31</v>
      </c>
      <c r="J51" s="209">
        <f>COUNTIF($B$75:$AO$75,I51)</f>
        <v>0</v>
      </c>
      <c r="K51" s="2"/>
      <c r="L51" s="198" t="s">
        <v>80</v>
      </c>
      <c r="M51" s="199">
        <f>IF(S49&gt;0,(M49-R49)/S49,0)</f>
        <v>0</v>
      </c>
      <c r="N51" s="34"/>
      <c r="O51" s="200"/>
      <c r="P51" s="200"/>
      <c r="Q51" s="200"/>
      <c r="R51" s="34"/>
      <c r="S51" s="5"/>
      <c r="T51" s="204" t="s">
        <v>31</v>
      </c>
      <c r="U51" s="209">
        <f>COUNTIF($B$76:$AO$76,T51)</f>
        <v>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IF(H49&gt;0,(B49+C49)/H49,0)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IF(S49&gt;0,(M49+N49)/S49,0)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G63+F56+J51+J49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5">
        <f t="shared" ref="G56:G57" si="39">SUM(B56:F56)</f>
        <v>0</v>
      </c>
      <c r="H56" s="22"/>
      <c r="I56" s="206" t="s">
        <v>86</v>
      </c>
      <c r="J56" s="208">
        <f>G49</f>
        <v>0</v>
      </c>
      <c r="K56" s="2"/>
      <c r="L56" s="7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5">
        <f t="shared" ref="R56:R57" si="40">SUM(M56:Q56)</f>
        <v>0</v>
      </c>
      <c r="S56" s="22"/>
      <c r="T56" s="206" t="s">
        <v>86</v>
      </c>
      <c r="U56" s="208">
        <f>R49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39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40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5">
        <f t="shared" ref="H63:H64" si="43">SUM(B63:G63)</f>
        <v>0</v>
      </c>
      <c r="I63" s="22"/>
      <c r="J63" s="5"/>
      <c r="K63" s="2"/>
      <c r="L63" s="7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5">
        <f t="shared" ref="S63:S64" si="44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43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44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7">
        <v>2.0</v>
      </c>
      <c r="C71" s="217">
        <v>3.0</v>
      </c>
      <c r="D71" s="217">
        <v>4.0</v>
      </c>
      <c r="E71" s="217">
        <v>5.0</v>
      </c>
      <c r="F71" s="217">
        <v>6.0</v>
      </c>
      <c r="G71" s="217">
        <v>7.0</v>
      </c>
      <c r="H71" s="217">
        <v>8.0</v>
      </c>
      <c r="I71" s="217">
        <v>9.0</v>
      </c>
      <c r="J71" s="217">
        <v>10.0</v>
      </c>
      <c r="K71" s="217">
        <v>11.0</v>
      </c>
      <c r="L71" s="217">
        <v>12.0</v>
      </c>
      <c r="M71" s="217">
        <v>13.0</v>
      </c>
      <c r="N71" s="217">
        <v>14.0</v>
      </c>
      <c r="O71" s="217">
        <v>15.0</v>
      </c>
      <c r="P71" s="217">
        <v>16.0</v>
      </c>
      <c r="Q71" s="217">
        <v>17.0</v>
      </c>
      <c r="R71" s="217">
        <v>18.0</v>
      </c>
      <c r="S71" s="217">
        <v>19.0</v>
      </c>
      <c r="T71" s="217">
        <v>20.0</v>
      </c>
      <c r="U71" s="217">
        <v>21.0</v>
      </c>
      <c r="V71" s="217">
        <v>22.0</v>
      </c>
      <c r="W71" s="217">
        <v>23.0</v>
      </c>
      <c r="X71" s="217">
        <v>24.0</v>
      </c>
      <c r="Y71" s="217">
        <v>25.0</v>
      </c>
      <c r="Z71" s="217">
        <v>26.0</v>
      </c>
      <c r="AA71" s="217">
        <v>27.0</v>
      </c>
      <c r="AB71" s="217">
        <v>28.0</v>
      </c>
      <c r="AC71" s="217">
        <v>29.0</v>
      </c>
      <c r="AD71" s="217">
        <v>30.0</v>
      </c>
      <c r="AE71" s="217">
        <v>31.0</v>
      </c>
      <c r="AF71" s="217">
        <v>32.0</v>
      </c>
      <c r="AG71" s="217">
        <v>33.0</v>
      </c>
      <c r="AH71" s="217">
        <v>34.0</v>
      </c>
      <c r="AI71" s="217">
        <v>35.0</v>
      </c>
      <c r="AJ71" s="217">
        <v>36.0</v>
      </c>
      <c r="AK71" s="217">
        <v>37.0</v>
      </c>
      <c r="AL71" s="217">
        <v>38.0</v>
      </c>
      <c r="AM71" s="217">
        <v>39.0</v>
      </c>
      <c r="AN71" s="217">
        <v>40.0</v>
      </c>
      <c r="AO71" s="217">
        <v>41.0</v>
      </c>
    </row>
    <row r="72" ht="12.75" customHeight="1">
      <c r="A72" s="218">
        <v>43344.0</v>
      </c>
      <c r="B72" s="219" t="str">
        <f>VLOOKUP($B$1,Dati!$B$2:$AT$15,B71)</f>
        <v>A=</v>
      </c>
      <c r="C72" s="219" t="str">
        <f>VLOOKUP($B$1,Dati!$B$2:$AT$15,C71)</f>
        <v>B+</v>
      </c>
      <c r="D72" s="219" t="str">
        <f>VLOOKUP($B$1,Dati!$B$2:$AT$15,D71)</f>
        <v>B+</v>
      </c>
      <c r="E72" s="219" t="str">
        <f>VLOOKUP($B$1,Dati!$B$2:$AT$15,E71)</f>
        <v>B=</v>
      </c>
      <c r="F72" s="219" t="str">
        <f>VLOOKUP($B$1,Dati!$B$2:$AT$15,F71)</f>
        <v>A-</v>
      </c>
      <c r="G72" s="219" t="str">
        <f>VLOOKUP($B$1,Dati!$B$2:$AT$15,G71)</f>
        <v>A+</v>
      </c>
      <c r="H72" s="219" t="str">
        <f>VLOOKUP($B$1,Dati!$B$2:$AT$15,H71)</f>
        <v>B+</v>
      </c>
      <c r="I72" s="219" t="str">
        <f>VLOOKUP($B$1,Dati!$B$2:$AT$15,I71)</f>
        <v/>
      </c>
      <c r="J72" s="219" t="str">
        <f>VLOOKUP($B$1,Dati!$B$2:$AT$15,J71)</f>
        <v/>
      </c>
      <c r="K72" s="219" t="str">
        <f>VLOOKUP($B$1,Dati!$B$2:$AT$15,K71)</f>
        <v/>
      </c>
      <c r="L72" s="219" t="str">
        <f>VLOOKUP($B$1,Dati!$B$2:$AT$15,L71)</f>
        <v/>
      </c>
      <c r="M72" s="219" t="str">
        <f>VLOOKUP($B$1,Dati!$B$2:$AT$15,M71)</f>
        <v/>
      </c>
      <c r="N72" s="219" t="str">
        <f>VLOOKUP($B$1,Dati!$B$2:$AT$15,N71)</f>
        <v/>
      </c>
      <c r="O72" s="219" t="str">
        <f>VLOOKUP($B$1,Dati!$B$2:$AT$15,O71)</f>
        <v/>
      </c>
      <c r="P72" s="219" t="str">
        <f>VLOOKUP($B$1,Dati!$B$2:$AT$15,P71)</f>
        <v/>
      </c>
      <c r="Q72" s="219" t="str">
        <f>VLOOKUP($B$1,Dati!$B$2:$AT$15,Q71)</f>
        <v/>
      </c>
      <c r="R72" s="219" t="str">
        <f>VLOOKUP($B$1,Dati!$B$2:$AT$15,R71)</f>
        <v/>
      </c>
      <c r="S72" s="219" t="str">
        <f>VLOOKUP($B$1,Dati!$B$2:$AT$15,S71)</f>
        <v/>
      </c>
      <c r="T72" s="219" t="str">
        <f>VLOOKUP($B$1,Dati!$B$2:$AT$15,T71)</f>
        <v/>
      </c>
      <c r="U72" s="219" t="str">
        <f>VLOOKUP($B$1,Dati!$B$2:$AT$15,U71)</f>
        <v/>
      </c>
      <c r="V72" s="219" t="str">
        <f>VLOOKUP($B$1,Dati!$B$2:$AT$15,V71)</f>
        <v/>
      </c>
      <c r="W72" s="219" t="str">
        <f>VLOOKUP($B$1,Dati!$B$2:$AT$15,W71)</f>
        <v/>
      </c>
      <c r="X72" s="219" t="str">
        <f>VLOOKUP($B$1,Dati!$B$2:$AT$15,X71)</f>
        <v/>
      </c>
      <c r="Y72" s="219" t="str">
        <f>VLOOKUP($B$1,Dati!$B$2:$AT$15,Y71)</f>
        <v/>
      </c>
      <c r="Z72" s="219" t="str">
        <f>VLOOKUP($B$1,Dati!$B$2:$AT$15,Z71)</f>
        <v/>
      </c>
      <c r="AA72" s="219" t="str">
        <f>VLOOKUP($B$1,Dati!$B$2:$AT$15,AA71)</f>
        <v/>
      </c>
      <c r="AB72" s="219" t="str">
        <f>VLOOKUP($B$1,Dati!$B$2:$AT$15,AB71)</f>
        <v/>
      </c>
      <c r="AC72" s="219" t="str">
        <f>VLOOKUP($B$1,Dati!$B$2:$AT$15,AC71)</f>
        <v/>
      </c>
      <c r="AD72" s="219" t="str">
        <f>VLOOKUP($B$1,Dati!$B$2:$AT$15,AD71)</f>
        <v/>
      </c>
      <c r="AE72" s="219" t="str">
        <f>VLOOKUP($B$1,Dati!$B$2:$AT$15,AE71)</f>
        <v/>
      </c>
      <c r="AF72" s="219" t="str">
        <f>VLOOKUP($B$1,Dati!$B$2:$AT$15,AF71)</f>
        <v/>
      </c>
      <c r="AG72" s="219" t="str">
        <f>VLOOKUP($B$1,Dati!$B$2:$AT$15,AG71)</f>
        <v/>
      </c>
      <c r="AH72" s="219" t="str">
        <f>VLOOKUP($B$1,Dati!$B$2:$AT$15,AH71)</f>
        <v/>
      </c>
      <c r="AI72" s="219" t="str">
        <f>VLOOKUP($B$1,Dati!$B$2:$AT$15,AI71)</f>
        <v/>
      </c>
      <c r="AJ72" s="219" t="str">
        <f>VLOOKUP($B$1,Dati!$B$2:$AT$15,AJ71)</f>
        <v/>
      </c>
      <c r="AK72" s="219" t="str">
        <f>VLOOKUP($B$1,Dati!$B$2:$AT$15,AK71)</f>
        <v/>
      </c>
      <c r="AL72" s="219" t="str">
        <f>VLOOKUP($B$1,Dati!$B$2:$AT$15,AL71)</f>
        <v/>
      </c>
      <c r="AM72" s="219" t="str">
        <f>VLOOKUP($B$1,Dati!$B$2:$AT$15,AM71)</f>
        <v/>
      </c>
      <c r="AN72" s="219" t="str">
        <f>VLOOKUP($B$1,Dati!$B$2:$AT$15,AN71)</f>
        <v/>
      </c>
      <c r="AO72" s="219" t="str">
        <f>VLOOKUP($B$1,Dati!$B$2:$AT$15,AO71)</f>
        <v/>
      </c>
    </row>
    <row r="73" ht="12.75" customHeight="1">
      <c r="A73" s="218">
        <v>43345.0</v>
      </c>
      <c r="B73" s="219" t="str">
        <f>VLOOKUP($B$1,Dati!$B$17:$AT$29,B71)</f>
        <v>B+</v>
      </c>
      <c r="C73" s="219" t="str">
        <f>VLOOKUP($B$1,Dati!$B17:$AT$29,C71)</f>
        <v>P=</v>
      </c>
      <c r="D73" s="219" t="str">
        <f>VLOOKUP($B$1,Dati!$B17:$AT$29,D71)</f>
        <v>B+</v>
      </c>
      <c r="E73" s="219" t="str">
        <f>VLOOKUP($B$1,Dati!$B17:$AT$29,E71)</f>
        <v>B+</v>
      </c>
      <c r="F73" s="219" t="str">
        <f>VLOOKUP($B$1,Dati!$B17:$AT$29,F71)</f>
        <v>B+</v>
      </c>
      <c r="G73" s="219" t="str">
        <f>VLOOKUP($B$1,Dati!$B17:$AT$29,G71)</f>
        <v>M#</v>
      </c>
      <c r="H73" s="219" t="str">
        <f>VLOOKUP($B$1,Dati!$B17:$AT$29,H71)</f>
        <v>A=</v>
      </c>
      <c r="I73" s="219" t="str">
        <f>VLOOKUP($B$1,Dati!$B17:$AT$29,I71)</f>
        <v>A-</v>
      </c>
      <c r="J73" s="219" t="str">
        <f>VLOOKUP($B$1,Dati!$B17:$AT$29,J71)</f>
        <v>A+</v>
      </c>
      <c r="K73" s="219" t="str">
        <f>VLOOKUP($B$1,Dati!$B17:$AT$29,K71)</f>
        <v>B+</v>
      </c>
      <c r="L73" s="219" t="str">
        <f>VLOOKUP($B$1,Dati!$B17:$AT$29,L71)</f>
        <v>B+</v>
      </c>
      <c r="M73" s="219" t="str">
        <f>VLOOKUP($B$1,Dati!$B17:$AT$29,M71)</f>
        <v/>
      </c>
      <c r="N73" s="219" t="str">
        <f>VLOOKUP($B$1,Dati!$B17:$AT$29,N71)</f>
        <v/>
      </c>
      <c r="O73" s="219" t="str">
        <f>VLOOKUP($B$1,Dati!$B17:$AT$29,O71)</f>
        <v/>
      </c>
      <c r="P73" s="219" t="str">
        <f>VLOOKUP($B$1,Dati!$B17:$AT$29,P71)</f>
        <v/>
      </c>
      <c r="Q73" s="219" t="str">
        <f>VLOOKUP($B$1,Dati!$B17:$AT$29,Q71)</f>
        <v/>
      </c>
      <c r="R73" s="219" t="str">
        <f>VLOOKUP($B$1,Dati!$B17:$AT$29,R71)</f>
        <v/>
      </c>
      <c r="S73" s="219" t="str">
        <f>VLOOKUP($B$1,Dati!$B17:$AT$29,S71)</f>
        <v/>
      </c>
      <c r="T73" s="219" t="str">
        <f>VLOOKUP($B$1,Dati!$B17:$AT$29,T71)</f>
        <v/>
      </c>
      <c r="U73" s="219" t="str">
        <f>VLOOKUP($B$1,Dati!$B17:$AT$29,U71)</f>
        <v/>
      </c>
      <c r="V73" s="219" t="str">
        <f>VLOOKUP($B$1,Dati!$B17:$AT$29,V71)</f>
        <v/>
      </c>
      <c r="W73" s="219" t="str">
        <f>VLOOKUP($B$1,Dati!$B17:$AT$29,W71)</f>
        <v/>
      </c>
      <c r="X73" s="219" t="str">
        <f>VLOOKUP($B$1,Dati!$B17:$AT$29,X71)</f>
        <v/>
      </c>
      <c r="Y73" s="219" t="str">
        <f>VLOOKUP($B$1,Dati!$B17:$AT$29,Y71)</f>
        <v/>
      </c>
      <c r="Z73" s="219" t="str">
        <f>VLOOKUP($B$1,Dati!$B17:$AT$29,Z71)</f>
        <v/>
      </c>
      <c r="AA73" s="219" t="str">
        <f>VLOOKUP($B$1,Dati!$B17:$AT$29,AA71)</f>
        <v/>
      </c>
      <c r="AB73" s="219" t="str">
        <f>VLOOKUP($B$1,Dati!$B17:$AT$29,AB71)</f>
        <v/>
      </c>
      <c r="AC73" s="219" t="str">
        <f>VLOOKUP($B$1,Dati!$B17:$AT$29,AC71)</f>
        <v/>
      </c>
      <c r="AD73" s="219" t="str">
        <f>VLOOKUP($B$1,Dati!$B17:$AT$29,AD71)</f>
        <v/>
      </c>
      <c r="AE73" s="219" t="str">
        <f>VLOOKUP($B$1,Dati!$B17:$AT$29,AE71)</f>
        <v/>
      </c>
      <c r="AF73" s="219" t="str">
        <f>VLOOKUP($B$1,Dati!$B17:$AT$29,AF71)</f>
        <v/>
      </c>
      <c r="AG73" s="219" t="str">
        <f>VLOOKUP($B$1,Dati!$B17:$AT$29,AG71)</f>
        <v/>
      </c>
      <c r="AH73" s="219" t="str">
        <f>VLOOKUP($B$1,Dati!$B17:$AT$29,AH71)</f>
        <v/>
      </c>
      <c r="AI73" s="219" t="str">
        <f>VLOOKUP($B$1,Dati!$B17:$AT$29,AI71)</f>
        <v/>
      </c>
      <c r="AJ73" s="219" t="str">
        <f>VLOOKUP($B$1,Dati!$B17:$AT$29,AJ71)</f>
        <v/>
      </c>
      <c r="AK73" s="219" t="str">
        <f>VLOOKUP($B$1,Dati!$B17:$AT$29,AK71)</f>
        <v/>
      </c>
      <c r="AL73" s="219" t="str">
        <f>VLOOKUP($B$1,Dati!$B17:$AT$29,AL71)</f>
        <v/>
      </c>
      <c r="AM73" s="219" t="str">
        <f>VLOOKUP($B$1,Dati!$B17:$AT$29,AM71)</f>
        <v/>
      </c>
      <c r="AN73" s="219" t="str">
        <f>VLOOKUP($B$1,Dati!$B17:$AT$29,AN71)</f>
        <v/>
      </c>
      <c r="AO73" s="219" t="str">
        <f>VLOOKUP($B$1,Dati!$B17:$AT$29,AO71)</f>
        <v/>
      </c>
    </row>
    <row r="74" ht="12.75" customHeight="1">
      <c r="A74" s="218">
        <v>43346.0</v>
      </c>
      <c r="B74" s="219" t="str">
        <f>VLOOKUP($B$1,Dati!$B$31:$AT$43,B71)</f>
        <v>P=</v>
      </c>
      <c r="C74" s="219" t="str">
        <f>VLOOKUP($B$1,Dati!$B$31:$AT$43,C71)</f>
        <v>A#</v>
      </c>
      <c r="D74" s="219" t="str">
        <f>VLOOKUP($B$1,Dati!$B$31:$AT$43,D71)</f>
        <v>B+</v>
      </c>
      <c r="E74" s="219" t="str">
        <f>VLOOKUP($B$1,Dati!$B$31:$AT$43,E71)</f>
        <v/>
      </c>
      <c r="F74" s="219" t="str">
        <f>VLOOKUP($B$1,Dati!$B$31:$AT$43,F71)</f>
        <v/>
      </c>
      <c r="G74" s="219" t="str">
        <f>VLOOKUP($B$1,Dati!$B$31:$AT$43,G71)</f>
        <v/>
      </c>
      <c r="H74" s="219" t="str">
        <f>VLOOKUP($B$1,Dati!$B$31:$AT$43,H71)</f>
        <v/>
      </c>
      <c r="I74" s="219" t="str">
        <f>VLOOKUP($B$1,Dati!$B$31:$AT$43,I71)</f>
        <v/>
      </c>
      <c r="J74" s="219" t="str">
        <f>VLOOKUP($B$1,Dati!$B$31:$AT$43,J71)</f>
        <v/>
      </c>
      <c r="K74" s="219" t="str">
        <f>VLOOKUP($B$1,Dati!$B$31:$AT$43,K71)</f>
        <v/>
      </c>
      <c r="L74" s="219" t="str">
        <f>VLOOKUP($B$1,Dati!$B$31:$AT$43,L71)</f>
        <v/>
      </c>
      <c r="M74" s="219" t="str">
        <f>VLOOKUP($B$1,Dati!$B$31:$AT$43,M71)</f>
        <v/>
      </c>
      <c r="N74" s="219" t="str">
        <f>VLOOKUP($B$1,Dati!$B$31:$AT$43,N71)</f>
        <v/>
      </c>
      <c r="O74" s="219" t="str">
        <f>VLOOKUP($B$1,Dati!$B$31:$AT$43,O71)</f>
        <v/>
      </c>
      <c r="P74" s="219" t="str">
        <f>VLOOKUP($B$1,Dati!$B$31:$AT$43,P71)</f>
        <v/>
      </c>
      <c r="Q74" s="219" t="str">
        <f>VLOOKUP($B$1,Dati!$B$31:$AT$43,Q71)</f>
        <v/>
      </c>
      <c r="R74" s="219" t="str">
        <f>VLOOKUP($B$1,Dati!$B$31:$AT$43,R71)</f>
        <v/>
      </c>
      <c r="S74" s="219" t="str">
        <f>VLOOKUP($B$1,Dati!$B$31:$AT$43,S71)</f>
        <v/>
      </c>
      <c r="T74" s="219" t="str">
        <f>VLOOKUP($B$1,Dati!$B$31:$AT$43,T71)</f>
        <v/>
      </c>
      <c r="U74" s="219" t="str">
        <f>VLOOKUP($B$1,Dati!$B$31:$AT$43,U71)</f>
        <v/>
      </c>
      <c r="V74" s="219" t="str">
        <f>VLOOKUP($B$1,Dati!$B$31:$AT$43,V71)</f>
        <v/>
      </c>
      <c r="W74" s="219" t="str">
        <f>VLOOKUP($B$1,Dati!$B$31:$AT$43,W71)</f>
        <v/>
      </c>
      <c r="X74" s="219" t="str">
        <f>VLOOKUP($B$1,Dati!$B$31:$AT$43,X71)</f>
        <v/>
      </c>
      <c r="Y74" s="219" t="str">
        <f>VLOOKUP($B$1,Dati!$B$31:$AT$43,Y71)</f>
        <v/>
      </c>
      <c r="Z74" s="219" t="str">
        <f>VLOOKUP($B$1,Dati!$B$31:$AT$43,Z71)</f>
        <v/>
      </c>
      <c r="AA74" s="219" t="str">
        <f>VLOOKUP($B$1,Dati!$B$31:$AT$43,AA71)</f>
        <v/>
      </c>
      <c r="AB74" s="219" t="str">
        <f>VLOOKUP($B$1,Dati!$B$31:$AT$43,AB71)</f>
        <v/>
      </c>
      <c r="AC74" s="219" t="str">
        <f>VLOOKUP($B$1,Dati!$B$31:$AT$43,AC71)</f>
        <v/>
      </c>
      <c r="AD74" s="219" t="str">
        <f>VLOOKUP($B$1,Dati!$B$31:$AT$43,AD71)</f>
        <v/>
      </c>
      <c r="AE74" s="219" t="str">
        <f>VLOOKUP($B$1,Dati!$B$31:$AT$43,AE71)</f>
        <v/>
      </c>
      <c r="AF74" s="219" t="str">
        <f>VLOOKUP($B$1,Dati!$B$31:$AT$43,AF71)</f>
        <v/>
      </c>
      <c r="AG74" s="219" t="str">
        <f>VLOOKUP($B$1,Dati!$B$31:$AT$43,AG71)</f>
        <v/>
      </c>
      <c r="AH74" s="219" t="str">
        <f>VLOOKUP($B$1,Dati!$B$31:$AT$43,AH71)</f>
        <v/>
      </c>
      <c r="AI74" s="219" t="str">
        <f>VLOOKUP($B$1,Dati!$B$31:$AT$43,AI71)</f>
        <v/>
      </c>
      <c r="AJ74" s="219" t="str">
        <f>VLOOKUP($B$1,Dati!$B$31:$AT$43,AJ71)</f>
        <v/>
      </c>
      <c r="AK74" s="219" t="str">
        <f>VLOOKUP($B$1,Dati!$B$31:$AT$43,AK71)</f>
        <v/>
      </c>
      <c r="AL74" s="219" t="str">
        <f>VLOOKUP($B$1,Dati!$B$31:$AT$43,AL71)</f>
        <v/>
      </c>
      <c r="AM74" s="219" t="str">
        <f>VLOOKUP($B$1,Dati!$B$31:$AT$43,AM71)</f>
        <v/>
      </c>
      <c r="AN74" s="219" t="str">
        <f>VLOOKUP($B$1,Dati!$B$31:$AT$43,AN71)</f>
        <v/>
      </c>
      <c r="AO74" s="219" t="str">
        <f>VLOOKUP($B$1,Dati!$B$31:$AT$43,AO71)</f>
        <v/>
      </c>
    </row>
    <row r="75" ht="12.75" customHeight="1">
      <c r="A75" s="218">
        <v>43347.0</v>
      </c>
      <c r="B75" s="219" t="str">
        <f>VLOOKUP($B$1,Dati!$B$45:$AT$57,B71)</f>
        <v/>
      </c>
      <c r="C75" s="219" t="str">
        <f>VLOOKUP($B$1,Dati!$B$45:$AT$57,C71)</f>
        <v/>
      </c>
      <c r="D75" s="219" t="str">
        <f>VLOOKUP($B$1,Dati!$B$45:$AT$57,D71)</f>
        <v/>
      </c>
      <c r="E75" s="219" t="str">
        <f>VLOOKUP($B$1,Dati!$B$45:$AT$57,E71)</f>
        <v/>
      </c>
      <c r="F75" s="219" t="str">
        <f>VLOOKUP($B$1,Dati!$B$45:$AT$57,F71)</f>
        <v/>
      </c>
      <c r="G75" s="219" t="str">
        <f>VLOOKUP($B$1,Dati!$B$45:$AT$57,G71)</f>
        <v/>
      </c>
      <c r="H75" s="219" t="str">
        <f>VLOOKUP($B$1,Dati!$B$45:$AT$57,H71)</f>
        <v/>
      </c>
      <c r="I75" s="219" t="str">
        <f>VLOOKUP($B$1,Dati!$B$45:$AT$57,I71)</f>
        <v/>
      </c>
      <c r="J75" s="219" t="str">
        <f>VLOOKUP($B$1,Dati!$B$45:$AT$57,J71)</f>
        <v/>
      </c>
      <c r="K75" s="219" t="str">
        <f>VLOOKUP($B$1,Dati!$B$45:$AT$57,K71)</f>
        <v/>
      </c>
      <c r="L75" s="219" t="str">
        <f>VLOOKUP($B$1,Dati!$B$45:$AT$57,L71)</f>
        <v/>
      </c>
      <c r="M75" s="219" t="str">
        <f>VLOOKUP($B$1,Dati!$B$45:$AT$57,M71)</f>
        <v/>
      </c>
      <c r="N75" s="219" t="str">
        <f>VLOOKUP($B$1,Dati!$B$45:$AT$57,N71)</f>
        <v/>
      </c>
      <c r="O75" s="219" t="str">
        <f>VLOOKUP($B$1,Dati!$B$45:$AT$57,O71)</f>
        <v/>
      </c>
      <c r="P75" s="219" t="str">
        <f>VLOOKUP($B$1,Dati!$B$45:$AT$57,P71)</f>
        <v/>
      </c>
      <c r="Q75" s="219" t="str">
        <f>VLOOKUP($B$1,Dati!$B$45:$AT$57,Q71)</f>
        <v/>
      </c>
      <c r="R75" s="219" t="str">
        <f>VLOOKUP($B$1,Dati!$B$45:$AT$57,R71)</f>
        <v/>
      </c>
      <c r="S75" s="219" t="str">
        <f>VLOOKUP($B$1,Dati!$B$45:$AT$57,S71)</f>
        <v/>
      </c>
      <c r="T75" s="219" t="str">
        <f>VLOOKUP($B$1,Dati!$B$45:$AT$57,T71)</f>
        <v/>
      </c>
      <c r="U75" s="219" t="str">
        <f>VLOOKUP($B$1,Dati!$B$45:$AT$57,U71)</f>
        <v/>
      </c>
      <c r="V75" s="219" t="str">
        <f>VLOOKUP($B$1,Dati!$B$45:$AT$57,V71)</f>
        <v/>
      </c>
      <c r="W75" s="219" t="str">
        <f>VLOOKUP($B$1,Dati!$B$45:$AT$57,W71)</f>
        <v/>
      </c>
      <c r="X75" s="219" t="str">
        <f>VLOOKUP($B$1,Dati!$B$45:$AT$57,X71)</f>
        <v/>
      </c>
      <c r="Y75" s="219" t="str">
        <f>VLOOKUP($B$1,Dati!$B$45:$AT$57,Y71)</f>
        <v/>
      </c>
      <c r="Z75" s="219" t="str">
        <f>VLOOKUP($B$1,Dati!$B$45:$AT$57,Z71)</f>
        <v/>
      </c>
      <c r="AA75" s="219" t="str">
        <f>VLOOKUP($B$1,Dati!$B$45:$AT$57,AA71)</f>
        <v/>
      </c>
      <c r="AB75" s="219" t="str">
        <f>VLOOKUP($B$1,Dati!$B$45:$AT$57,AB71)</f>
        <v/>
      </c>
      <c r="AC75" s="219" t="str">
        <f>VLOOKUP($B$1,Dati!$B$45:$AT$57,AC71)</f>
        <v/>
      </c>
      <c r="AD75" s="219" t="str">
        <f>VLOOKUP($B$1,Dati!$B$45:$AT$57,AD71)</f>
        <v/>
      </c>
      <c r="AE75" s="219" t="str">
        <f>VLOOKUP($B$1,Dati!$B$45:$AT$57,AE71)</f>
        <v/>
      </c>
      <c r="AF75" s="219" t="str">
        <f>VLOOKUP($B$1,Dati!$B$45:$AT$57,AF71)</f>
        <v/>
      </c>
      <c r="AG75" s="219" t="str">
        <f>VLOOKUP($B$1,Dati!$B$45:$AT$57,AG71)</f>
        <v/>
      </c>
      <c r="AH75" s="219" t="str">
        <f>VLOOKUP($B$1,Dati!$B$45:$AT$57,AH71)</f>
        <v/>
      </c>
      <c r="AI75" s="219" t="str">
        <f>VLOOKUP($B$1,Dati!$B$45:$AT$57,AI71)</f>
        <v/>
      </c>
      <c r="AJ75" s="219" t="str">
        <f>VLOOKUP($B$1,Dati!$B$45:$AT$57,AJ71)</f>
        <v/>
      </c>
      <c r="AK75" s="219" t="str">
        <f>VLOOKUP($B$1,Dati!$B$45:$AT$57,AK71)</f>
        <v/>
      </c>
      <c r="AL75" s="219" t="str">
        <f>VLOOKUP($B$1,Dati!$B$45:$AT$57,AL71)</f>
        <v/>
      </c>
      <c r="AM75" s="219" t="str">
        <f>VLOOKUP($B$1,Dati!$B$45:$AT$57,AM71)</f>
        <v/>
      </c>
      <c r="AN75" s="219" t="str">
        <f>VLOOKUP($B$1,Dati!$B$45:$AT$57,AN71)</f>
        <v/>
      </c>
      <c r="AO75" s="219" t="str">
        <f>VLOOKUP($B$1,Dati!$B$45:$AT$57,AO71)</f>
        <v/>
      </c>
    </row>
    <row r="76" ht="12.75" customHeight="1">
      <c r="A76" s="218">
        <v>43348.0</v>
      </c>
      <c r="B76" s="219" t="str">
        <f>VLOOKUP($B$1,Dati!$B$57:$AT$71,B71)</f>
        <v/>
      </c>
      <c r="C76" s="219" t="str">
        <f>VLOOKUP($B$1,Dati!$B$57:$AT$71,C71)</f>
        <v/>
      </c>
      <c r="D76" s="219" t="str">
        <f>VLOOKUP($B$1,Dati!$B$57:$AT$71,D71)</f>
        <v/>
      </c>
      <c r="E76" s="219" t="str">
        <f>VLOOKUP($B$1,Dati!$B$57:$AT$71,E71)</f>
        <v/>
      </c>
      <c r="F76" s="219" t="str">
        <f>VLOOKUP($B$1,Dati!$B$57:$AT$71,F71)</f>
        <v/>
      </c>
      <c r="G76" s="219" t="str">
        <f>VLOOKUP($B$1,Dati!$B$57:$AT$71,G71)</f>
        <v/>
      </c>
      <c r="H76" s="219" t="str">
        <f>VLOOKUP($B$1,Dati!$B$57:$AT$71,H71)</f>
        <v/>
      </c>
      <c r="I76" s="219" t="str">
        <f>VLOOKUP($B$1,Dati!$B$57:$AT$71,I71)</f>
        <v/>
      </c>
      <c r="J76" s="219" t="str">
        <f>VLOOKUP($B$1,Dati!$B$57:$AT$71,J71)</f>
        <v/>
      </c>
      <c r="K76" s="219" t="str">
        <f>VLOOKUP($B$1,Dati!$B$57:$AT$71,K71)</f>
        <v/>
      </c>
      <c r="L76" s="219" t="str">
        <f>VLOOKUP($B$1,Dati!$B$57:$AT$71,L71)</f>
        <v/>
      </c>
      <c r="M76" s="219" t="str">
        <f>VLOOKUP($B$1,Dati!$B$57:$AT$71,M71)</f>
        <v/>
      </c>
      <c r="N76" s="219" t="str">
        <f>VLOOKUP($B$1,Dati!$B$57:$AT$71,N71)</f>
        <v/>
      </c>
      <c r="O76" s="219" t="str">
        <f>VLOOKUP($B$1,Dati!$B$57:$AT$71,O71)</f>
        <v/>
      </c>
      <c r="P76" s="219" t="str">
        <f>VLOOKUP($B$1,Dati!$B$57:$AT$71,P71)</f>
        <v/>
      </c>
      <c r="Q76" s="219" t="str">
        <f>VLOOKUP($B$1,Dati!$B$57:$AT$71,Q71)</f>
        <v/>
      </c>
      <c r="R76" s="219" t="str">
        <f>VLOOKUP($B$1,Dati!$B$57:$AT$71,R71)</f>
        <v/>
      </c>
      <c r="S76" s="219" t="str">
        <f>VLOOKUP($B$1,Dati!$B$57:$AT$71,S71)</f>
        <v/>
      </c>
      <c r="T76" s="219" t="str">
        <f>VLOOKUP($B$1,Dati!$B$57:$AT$71,T71)</f>
        <v/>
      </c>
      <c r="U76" s="219" t="str">
        <f>VLOOKUP($B$1,Dati!$B$57:$AT$71,U71)</f>
        <v/>
      </c>
      <c r="V76" s="219" t="str">
        <f>VLOOKUP($B$1,Dati!$B$57:$AT$71,V71)</f>
        <v/>
      </c>
      <c r="W76" s="219" t="str">
        <f>VLOOKUP($B$1,Dati!$B$57:$AT$71,W71)</f>
        <v/>
      </c>
      <c r="X76" s="219" t="str">
        <f>VLOOKUP($B$1,Dati!$B$57:$AT$71,X71)</f>
        <v/>
      </c>
      <c r="Y76" s="219" t="str">
        <f>VLOOKUP($B$1,Dati!$B$57:$AT$71,Y71)</f>
        <v/>
      </c>
      <c r="Z76" s="219" t="str">
        <f>VLOOKUP($B$1,Dati!$B$57:$AT$71,Z71)</f>
        <v/>
      </c>
      <c r="AA76" s="219" t="str">
        <f>VLOOKUP($B$1,Dati!$B$57:$AT$71,AA71)</f>
        <v/>
      </c>
      <c r="AB76" s="219" t="str">
        <f>VLOOKUP($B$1,Dati!$B$57:$AT$71,AB71)</f>
        <v/>
      </c>
      <c r="AC76" s="219" t="str">
        <f>VLOOKUP($B$1,Dati!$B$57:$AT$71,AC71)</f>
        <v/>
      </c>
      <c r="AD76" s="219" t="str">
        <f>VLOOKUP($B$1,Dati!$B$57:$AT$71,AD71)</f>
        <v/>
      </c>
      <c r="AE76" s="219" t="str">
        <f>VLOOKUP($B$1,Dati!$B$57:$AT$71,AE71)</f>
        <v/>
      </c>
      <c r="AF76" s="219" t="str">
        <f>VLOOKUP($B$1,Dati!$B$57:$AT$71,AF71)</f>
        <v/>
      </c>
      <c r="AG76" s="219" t="str">
        <f>VLOOKUP($B$1,Dati!$B$57:$AT$71,AG71)</f>
        <v/>
      </c>
      <c r="AH76" s="219" t="str">
        <f>VLOOKUP($B$1,Dati!$B$57:$AT$71,AH71)</f>
        <v/>
      </c>
      <c r="AI76" s="219" t="str">
        <f>VLOOKUP($B$1,Dati!$B$57:$AT$71,AI71)</f>
        <v/>
      </c>
      <c r="AJ76" s="219" t="str">
        <f>VLOOKUP($B$1,Dati!$B$57:$AT$71,AJ71)</f>
        <v/>
      </c>
      <c r="AK76" s="219" t="str">
        <f>VLOOKUP($B$1,Dati!$B$57:$AT$71,AK71)</f>
        <v/>
      </c>
      <c r="AL76" s="219" t="str">
        <f>VLOOKUP($B$1,Dati!$B$57:$AT$71,AL71)</f>
        <v/>
      </c>
      <c r="AM76" s="219" t="str">
        <f>VLOOKUP($B$1,Dati!$B$57:$AT$71,AM71)</f>
        <v/>
      </c>
      <c r="AN76" s="219" t="str">
        <f>VLOOKUP($B$1,Dati!$B$57:$AT$71,AN71)</f>
        <v/>
      </c>
      <c r="AO76" s="219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A=</v>
      </c>
      <c r="C136" s="220" t="str">
        <f>VLOOKUP(B1,Dati!B2:AF14,3,0)</f>
        <v>B+</v>
      </c>
      <c r="D136" s="220" t="str">
        <f>VLOOKUP(B1,Dati!B2:AF14,4,0)</f>
        <v>B+</v>
      </c>
      <c r="E136" s="220" t="str">
        <f>VLOOKUP(B1,Dati!B2:AF14,5,0)</f>
        <v>B=</v>
      </c>
      <c r="F136" s="220" t="str">
        <f>VLOOKUP(B1,Dati!B2:AF14,6,0)</f>
        <v>A-</v>
      </c>
      <c r="G136" s="220" t="str">
        <f>VLOOKUP(B1,Dati!B2:AF14,7,0)</f>
        <v>A+</v>
      </c>
      <c r="H136" s="220" t="str">
        <f>VLOOKUP(B1,Dati!B2:AF14,8,0)</f>
        <v>B+</v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B+</v>
      </c>
      <c r="C137" s="221" t="str">
        <f>VLOOKUP(B1,Dati!B17:AF28,3,0)</f>
        <v>P=</v>
      </c>
      <c r="D137" s="221" t="str">
        <f>VLOOKUP(B1,Dati!B17:AF28,4,0)</f>
        <v>B+</v>
      </c>
      <c r="E137" s="221" t="str">
        <f>VLOOKUP(B1,Dati!B17:AF28,5,0)</f>
        <v>B+</v>
      </c>
      <c r="F137" s="221" t="str">
        <f>VLOOKUP(B1,Dati!B17:AF28,6,0)</f>
        <v>B+</v>
      </c>
      <c r="G137" s="221" t="str">
        <f>VLOOKUP(B1,Dati!B17:AF28,7,0)</f>
        <v>M#</v>
      </c>
      <c r="H137" s="221" t="str">
        <f>VLOOKUP(B1,Dati!B17:AF28,8,0)</f>
        <v>A=</v>
      </c>
      <c r="I137" s="221" t="str">
        <f>VLOOKUP(B1,Dati!B17:AF28,9,0)</f>
        <v>A-</v>
      </c>
      <c r="J137" s="221" t="str">
        <f>VLOOKUP(B1,Dati!B17:AF28,10,0)</f>
        <v>A+</v>
      </c>
      <c r="K137" s="221" t="str">
        <f>VLOOKUP(B1,Dati!B17:AF28,11,0)</f>
        <v>B+</v>
      </c>
      <c r="L137" s="221" t="str">
        <f>VLOOKUP(B1,Dati!B17:AF28,12,0)</f>
        <v>B+</v>
      </c>
      <c r="M137" s="221" t="str">
        <f>VLOOKUP(B1,Dati!B17:AF28,13,0)</f>
        <v/>
      </c>
      <c r="N137" s="221" t="str">
        <f>VLOOKUP(B1,Dati!B17:AF28,14,0)</f>
        <v/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P=</v>
      </c>
      <c r="C138" s="221" t="str">
        <f>VLOOKUP(B1,Dati!B31:AF42,3,0)</f>
        <v>A#</v>
      </c>
      <c r="D138" s="221" t="str">
        <f>VLOOKUP(B1,Dati!B31:AF42,4,0)</f>
        <v>B+</v>
      </c>
      <c r="E138" s="221" t="str">
        <f>VLOOKUP(B1,Dati!B31:AF42,5,0)</f>
        <v/>
      </c>
      <c r="F138" s="221" t="str">
        <f>VLOOKUP(B1,Dati!B31:AF42,6,0)</f>
        <v/>
      </c>
      <c r="G138" s="221" t="str">
        <f>VLOOKUP(B1,Dati!B31:AF42,7,0)</f>
        <v/>
      </c>
      <c r="H138" s="221" t="str">
        <f>VLOOKUP(B1,Dati!B31:AF42,8,0)</f>
        <v/>
      </c>
      <c r="I138" s="221" t="str">
        <f>VLOOKUP(B1,Dati!B31:AF42,9,0)</f>
        <v/>
      </c>
      <c r="J138" s="221" t="str">
        <f>VLOOKUP(B1,Dati!B31:AF42,10,0)</f>
        <v/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43"/>
    <col customWidth="1" min="3" max="8" width="4.86"/>
    <col customWidth="1" min="9" max="9" width="7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4" t="s">
        <v>79</v>
      </c>
      <c r="P4" s="192" t="s">
        <v>28</v>
      </c>
      <c r="Q4" s="192" t="s">
        <v>52</v>
      </c>
      <c r="R4" s="192" t="s">
        <v>29</v>
      </c>
      <c r="S4" s="192" t="s">
        <v>43</v>
      </c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" t="s">
        <v>79</v>
      </c>
      <c r="E5" s="192" t="s">
        <v>28</v>
      </c>
      <c r="F5" s="192" t="s">
        <v>52</v>
      </c>
      <c r="G5" s="192" t="s">
        <v>29</v>
      </c>
      <c r="H5" s="192" t="s">
        <v>43</v>
      </c>
      <c r="I5" s="192" t="s">
        <v>32</v>
      </c>
      <c r="J5" s="192" t="s">
        <v>78</v>
      </c>
      <c r="K5" s="22"/>
      <c r="L5" s="7"/>
      <c r="M5" s="195">
        <f t="shared" ref="M5:R5" si="1">COUNTIF($B$72:$AO$72,M4)</f>
        <v>0</v>
      </c>
      <c r="N5" s="195">
        <f t="shared" si="1"/>
        <v>0</v>
      </c>
      <c r="O5" s="195">
        <f t="shared" si="1"/>
        <v>0</v>
      </c>
      <c r="P5" s="195">
        <f t="shared" si="1"/>
        <v>0</v>
      </c>
      <c r="Q5" s="195">
        <f t="shared" si="1"/>
        <v>0</v>
      </c>
      <c r="R5" s="195">
        <f t="shared" si="1"/>
        <v>0</v>
      </c>
      <c r="S5" s="195">
        <f t="shared" ref="S5:S6" si="5">SUM(M5:R5)</f>
        <v>0</v>
      </c>
      <c r="T5" s="195">
        <f t="shared" ref="T5:U5" si="2">COUNTIF($B$72:$AO$72,T4)</f>
        <v>0</v>
      </c>
      <c r="U5" s="195">
        <f t="shared" si="2"/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COUNTIF($B$72:$AO$76,B5)</f>
        <v>0</v>
      </c>
      <c r="C6" s="195">
        <f t="shared" ref="C6:E6" si="3">COUNTIF(B72:AO76,C5)</f>
        <v>0</v>
      </c>
      <c r="D6" s="195">
        <f t="shared" si="3"/>
        <v>0</v>
      </c>
      <c r="E6" s="195">
        <f t="shared" si="3"/>
        <v>0</v>
      </c>
      <c r="F6" s="195">
        <f>COUNTIF(D72:AQ76,F5)</f>
        <v>0</v>
      </c>
      <c r="G6" s="195">
        <f>COUNTIF(F72:AS76,G5)</f>
        <v>0</v>
      </c>
      <c r="H6" s="195">
        <f t="shared" ref="H6:H7" si="6">SUM(B6:G6)</f>
        <v>0</v>
      </c>
      <c r="I6" s="195">
        <f t="shared" ref="I6:J6" si="4">COUNTIF($B$72:$AO$76,I5)</f>
        <v>0</v>
      </c>
      <c r="J6" s="195">
        <f t="shared" si="4"/>
        <v>0</v>
      </c>
      <c r="K6" s="22"/>
      <c r="L6" s="7"/>
      <c r="M6" s="196">
        <f>IF(S5&gt;0,M5/S5,0)</f>
        <v>0</v>
      </c>
      <c r="N6" s="196">
        <f>IF(S5&gt;0,N5/S5,0)</f>
        <v>0</v>
      </c>
      <c r="O6" s="196">
        <f>IF(S5&gt;0,O5/S5,0)</f>
        <v>0</v>
      </c>
      <c r="P6" s="196">
        <f>IF(S5&gt;0,P5/S5,0)</f>
        <v>0</v>
      </c>
      <c r="Q6" s="196">
        <f>IF(S5&gt;0,Q5/S5,0)</f>
        <v>0</v>
      </c>
      <c r="R6" s="196">
        <f>IF(S5&gt;0,R5/S5,0)</f>
        <v>0</v>
      </c>
      <c r="S6" s="197">
        <f t="shared" si="5"/>
        <v>0</v>
      </c>
      <c r="T6" s="34"/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IF(H6&gt;0,B6/H6,0)</f>
        <v>0</v>
      </c>
      <c r="C7" s="196">
        <f>IF(H6&gt;0,C6/H6,0)</f>
        <v>0</v>
      </c>
      <c r="D7" s="196">
        <f>IF(H6&gt;0,D6/H6,0)</f>
        <v>0</v>
      </c>
      <c r="E7" s="196">
        <f>IF(H6&gt;0,E6/H6,0)</f>
        <v>0</v>
      </c>
      <c r="F7" s="196">
        <f>IF(F6&gt;0,F6/H6,0)</f>
        <v>0</v>
      </c>
      <c r="G7" s="196">
        <f>IF(G6&gt;0,G6/H6,0)</f>
        <v>0</v>
      </c>
      <c r="H7" s="197">
        <f t="shared" si="6"/>
        <v>0</v>
      </c>
      <c r="I7" s="34"/>
      <c r="J7" s="34"/>
      <c r="K7" s="5"/>
      <c r="L7" s="198" t="s">
        <v>80</v>
      </c>
      <c r="M7" s="199">
        <f>IF(S5&gt;0,(M5-R5)/S5,0)</f>
        <v>0</v>
      </c>
      <c r="N7" s="34"/>
      <c r="O7" s="200"/>
      <c r="P7" s="200"/>
      <c r="Q7" s="200"/>
      <c r="R7" s="34"/>
      <c r="S7" s="5"/>
      <c r="T7" s="204" t="s">
        <v>31</v>
      </c>
      <c r="U7" s="195">
        <f>COUNTIF($B$72:$AO$72,T7)</f>
        <v>0</v>
      </c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IF(H6&gt;0,(B6-G6)/H6,0)</f>
        <v>0</v>
      </c>
      <c r="C8" s="34"/>
      <c r="D8" s="200"/>
      <c r="E8" s="200"/>
      <c r="F8" s="200"/>
      <c r="G8" s="34"/>
      <c r="H8" s="5"/>
      <c r="I8" s="207" t="s">
        <v>31</v>
      </c>
      <c r="J8" s="201">
        <f>COUNTIF($B$72:$AO$76,I8)</f>
        <v>0</v>
      </c>
      <c r="K8" s="5"/>
      <c r="L8" s="198" t="s">
        <v>81</v>
      </c>
      <c r="M8" s="202">
        <f>IF(S5&gt;0,(M5+N5)/S5,0)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IF(H6&gt;0,(B6+C6)/H6,0)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8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R19+Q12+U7+U5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2</v>
      </c>
      <c r="K12" s="5"/>
      <c r="L12" s="7"/>
      <c r="M12" s="209">
        <f t="shared" ref="M12:Q12" si="7">COUNTIF($B$72:$AO$72,M11)</f>
        <v>0</v>
      </c>
      <c r="N12" s="209">
        <f t="shared" si="7"/>
        <v>2</v>
      </c>
      <c r="O12" s="209">
        <f t="shared" si="7"/>
        <v>0</v>
      </c>
      <c r="P12" s="209">
        <f t="shared" si="7"/>
        <v>0</v>
      </c>
      <c r="Q12" s="209">
        <f t="shared" si="7"/>
        <v>0</v>
      </c>
      <c r="R12" s="195">
        <f t="shared" ref="R12:R13" si="9">SUM(M12:Q12)</f>
        <v>2</v>
      </c>
      <c r="S12" s="22"/>
      <c r="T12" s="206" t="s">
        <v>86</v>
      </c>
      <c r="U12" s="208">
        <f>R5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 t="shared" ref="B13:F13" si="8">COUNTIF($B$72:$AO$76,B12)</f>
        <v>1</v>
      </c>
      <c r="C13" s="195">
        <f t="shared" si="8"/>
        <v>8</v>
      </c>
      <c r="D13" s="195">
        <f t="shared" si="8"/>
        <v>0</v>
      </c>
      <c r="E13" s="195">
        <f t="shared" si="8"/>
        <v>0</v>
      </c>
      <c r="F13" s="195">
        <f t="shared" si="8"/>
        <v>0</v>
      </c>
      <c r="G13" s="195">
        <f t="shared" ref="G13:G14" si="10">SUM(B13:F13)</f>
        <v>9</v>
      </c>
      <c r="H13" s="22"/>
      <c r="I13" s="206" t="s">
        <v>86</v>
      </c>
      <c r="J13" s="208">
        <f>G6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9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0.1111111111</v>
      </c>
      <c r="C14" s="196">
        <f>IF(G13&gt;0,C13/G13,0)</f>
        <v>0.8888888889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10"/>
        <v>1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0.1111111111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1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0.1538461538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1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0.1785714286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6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209">
        <f t="shared" ref="M19:R19" si="11">COUNTIF($B$72:$AO$72,M18)</f>
        <v>2</v>
      </c>
      <c r="N19" s="209">
        <f t="shared" si="11"/>
        <v>10</v>
      </c>
      <c r="O19" s="209">
        <f t="shared" si="11"/>
        <v>0</v>
      </c>
      <c r="P19" s="209">
        <f t="shared" si="11"/>
        <v>1</v>
      </c>
      <c r="Q19" s="209">
        <f t="shared" si="11"/>
        <v>0</v>
      </c>
      <c r="R19" s="209">
        <f t="shared" si="11"/>
        <v>0</v>
      </c>
      <c r="S19" s="195">
        <f t="shared" ref="S19:S20" si="13">SUM(M19:R19)</f>
        <v>13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209">
        <f t="shared" ref="B20:G20" si="12">COUNTIF($B$72:$AO$76,B19)</f>
        <v>7</v>
      </c>
      <c r="C20" s="209">
        <f t="shared" si="12"/>
        <v>16</v>
      </c>
      <c r="D20" s="209">
        <f t="shared" si="12"/>
        <v>0</v>
      </c>
      <c r="E20" s="209">
        <f t="shared" si="12"/>
        <v>3</v>
      </c>
      <c r="F20" s="209">
        <f t="shared" si="12"/>
        <v>0</v>
      </c>
      <c r="G20" s="209">
        <f t="shared" si="12"/>
        <v>2</v>
      </c>
      <c r="H20" s="195">
        <f t="shared" ref="H20:H21" si="14">SUM(B20:G20)</f>
        <v>28</v>
      </c>
      <c r="I20" s="22"/>
      <c r="J20" s="5"/>
      <c r="K20" s="5"/>
      <c r="L20" s="7"/>
      <c r="M20" s="196">
        <f>IF(S19&gt;0,M19/S19,0)</f>
        <v>0.1538461538</v>
      </c>
      <c r="N20" s="196">
        <f>IF(S19&gt;0,N19/S19,0)</f>
        <v>0.7692307692</v>
      </c>
      <c r="O20" s="196">
        <f>IF(S19&gt;0,O19/S19,0)</f>
        <v>0</v>
      </c>
      <c r="P20" s="196">
        <f>IF(S19&gt;0,P19/S19,0)</f>
        <v>0.07692307692</v>
      </c>
      <c r="Q20" s="196">
        <f>IF(S19&gt;0,Q19/S19,0)</f>
        <v>0</v>
      </c>
      <c r="R20" s="196">
        <f>IF(S19&gt;0,R19/S19,0)</f>
        <v>0</v>
      </c>
      <c r="S20" s="196">
        <f t="shared" si="13"/>
        <v>1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0.25</v>
      </c>
      <c r="C21" s="196">
        <f>IF(H20&gt;0,C20/H20,0)</f>
        <v>0.5714285714</v>
      </c>
      <c r="D21" s="196">
        <f>IF(H20&gt;0,D20/H20,0)</f>
        <v>0</v>
      </c>
      <c r="E21" s="196">
        <f>IF(H20&gt;0,E20/H20,0)</f>
        <v>0.1071428571</v>
      </c>
      <c r="F21" s="196">
        <f>IF(H20&gt;0,F20/H20,0)</f>
        <v>0</v>
      </c>
      <c r="G21" s="196">
        <f>IF(H20&gt;0,G20/H20,0)</f>
        <v>0.07142857143</v>
      </c>
      <c r="H21" s="196">
        <f t="shared" si="14"/>
        <v>1</v>
      </c>
      <c r="I21" s="22"/>
      <c r="J21" s="5"/>
      <c r="K21" s="5"/>
      <c r="L21" s="198" t="s">
        <v>80</v>
      </c>
      <c r="M21" s="212">
        <f>IF(S19&gt;0,(M19-R19)/S19,0)</f>
        <v>0.1538461538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0.1785714286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0.9285714286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" t="s">
        <v>79</v>
      </c>
      <c r="E26" s="192" t="s">
        <v>28</v>
      </c>
      <c r="F26" s="192" t="s">
        <v>52</v>
      </c>
      <c r="G26" s="192" t="s">
        <v>29</v>
      </c>
      <c r="H26" s="192" t="s">
        <v>43</v>
      </c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" t="s">
        <v>79</v>
      </c>
      <c r="P26" s="192" t="s">
        <v>28</v>
      </c>
      <c r="Q26" s="192" t="s">
        <v>52</v>
      </c>
      <c r="R26" s="192" t="s">
        <v>29</v>
      </c>
      <c r="S26" s="192" t="s">
        <v>43</v>
      </c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209">
        <f t="shared" ref="B27:G27" si="15">COUNTIF($B$73:$AO$73,B26)</f>
        <v>0</v>
      </c>
      <c r="C27" s="209">
        <f t="shared" si="15"/>
        <v>0</v>
      </c>
      <c r="D27" s="209">
        <f t="shared" si="15"/>
        <v>0</v>
      </c>
      <c r="E27" s="209">
        <f t="shared" si="15"/>
        <v>0</v>
      </c>
      <c r="F27" s="209">
        <f t="shared" si="15"/>
        <v>0</v>
      </c>
      <c r="G27" s="209">
        <f t="shared" si="15"/>
        <v>0</v>
      </c>
      <c r="H27" s="195">
        <f t="shared" ref="H27:H28" si="19">SUM(B27:G27)</f>
        <v>0</v>
      </c>
      <c r="I27" s="209">
        <f t="shared" ref="I27:J27" si="16">COUNTIF($B$73:$AO$73,I26)</f>
        <v>0</v>
      </c>
      <c r="J27" s="209">
        <f t="shared" si="16"/>
        <v>0</v>
      </c>
      <c r="K27" s="22"/>
      <c r="L27" s="7"/>
      <c r="M27" s="209">
        <f t="shared" ref="M27:R27" si="17">COUNTIF($B$74:$AO$74,M26)</f>
        <v>0</v>
      </c>
      <c r="N27" s="209">
        <f t="shared" si="17"/>
        <v>0</v>
      </c>
      <c r="O27" s="209">
        <f t="shared" si="17"/>
        <v>0</v>
      </c>
      <c r="P27" s="209">
        <f t="shared" si="17"/>
        <v>0</v>
      </c>
      <c r="Q27" s="209">
        <f t="shared" si="17"/>
        <v>0</v>
      </c>
      <c r="R27" s="209">
        <f t="shared" si="17"/>
        <v>0</v>
      </c>
      <c r="S27" s="195">
        <f t="shared" ref="S27:S28" si="21">SUM(M27:R27)</f>
        <v>0</v>
      </c>
      <c r="T27" s="209">
        <f t="shared" ref="T27:U27" si="18">COUNTIF($B$74:$AO$74,T26)</f>
        <v>0</v>
      </c>
      <c r="U27" s="209">
        <f t="shared" si="18"/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IF(H27&gt;0,B27/H27,0)</f>
        <v>0</v>
      </c>
      <c r="C28" s="196">
        <f>IF(H27&gt;0,C27/H27,0)</f>
        <v>0</v>
      </c>
      <c r="D28" s="196">
        <f>IF(H27&gt;0,D27/H27,0)</f>
        <v>0</v>
      </c>
      <c r="E28" s="196">
        <f>IF(H27&gt;0,E27/H27,0)</f>
        <v>0</v>
      </c>
      <c r="F28" s="196">
        <f>IF(H27&gt;0,F27/H27,0)</f>
        <v>0</v>
      </c>
      <c r="G28" s="196">
        <f>IF(H27&gt;0,G27/H27,0)</f>
        <v>0</v>
      </c>
      <c r="H28" s="197">
        <f t="shared" si="19"/>
        <v>0</v>
      </c>
      <c r="I28" s="34"/>
      <c r="J28" s="34"/>
      <c r="K28" s="5"/>
      <c r="L28" s="7"/>
      <c r="M28" s="196">
        <f>IF(S27&gt;0,M27/S27,0)</f>
        <v>0</v>
      </c>
      <c r="N28" s="196">
        <f t="shared" ref="N28:O28" si="20">IF(S27&gt;0,N27/S27,0)</f>
        <v>0</v>
      </c>
      <c r="O28" s="196">
        <f t="shared" si="20"/>
        <v>0</v>
      </c>
      <c r="P28" s="196">
        <f>IF(S27&gt;0,P27/S27,0)</f>
        <v>0</v>
      </c>
      <c r="Q28" s="196">
        <f>IF(S27&gt;0,Q27/S27,0)</f>
        <v>0</v>
      </c>
      <c r="R28" s="196">
        <f>IF(S27&gt;0,R27/S27,0)</f>
        <v>0</v>
      </c>
      <c r="S28" s="197">
        <f t="shared" si="21"/>
        <v>0</v>
      </c>
      <c r="T28" s="34"/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IF(H27&gt;0,(B27-G27)/H27,0)</f>
        <v>0</v>
      </c>
      <c r="C29" s="34"/>
      <c r="D29" s="200"/>
      <c r="E29" s="200"/>
      <c r="F29" s="200"/>
      <c r="G29" s="34"/>
      <c r="H29" s="5"/>
      <c r="I29" s="204" t="s">
        <v>31</v>
      </c>
      <c r="J29" s="209">
        <f>COUNTIF($B$73:$AO$73,I28)</f>
        <v>0</v>
      </c>
      <c r="K29" s="5"/>
      <c r="L29" s="198" t="s">
        <v>80</v>
      </c>
      <c r="M29" s="199">
        <f>IF(S27&gt;0,(M27-R27)/S27,0)</f>
        <v>0</v>
      </c>
      <c r="N29" s="34"/>
      <c r="O29" s="200"/>
      <c r="P29" s="200"/>
      <c r="Q29" s="200"/>
      <c r="R29" s="34"/>
      <c r="S29" s="5"/>
      <c r="T29" s="204" t="s">
        <v>31</v>
      </c>
      <c r="U29" s="209">
        <f>COUNTIF($B$74:$AO$74,T29)</f>
        <v>0</v>
      </c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IF(H27&gt;0,(B27+C27)/H27,0)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IF(S27&gt;0,(M27+N27)/S27,0)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3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3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15">
        <f>G41+F34+J29+J27</f>
        <v>2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R41+Q34+U29+U27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209">
        <f t="shared" ref="B34:F34" si="22">COUNTIF($B$73:$AO$73,B33)</f>
        <v>0</v>
      </c>
      <c r="C34" s="209">
        <f t="shared" si="22"/>
        <v>4</v>
      </c>
      <c r="D34" s="209">
        <f t="shared" si="22"/>
        <v>0</v>
      </c>
      <c r="E34" s="209">
        <f t="shared" si="22"/>
        <v>0</v>
      </c>
      <c r="F34" s="209">
        <f t="shared" si="22"/>
        <v>0</v>
      </c>
      <c r="G34" s="195">
        <f t="shared" ref="G34:G35" si="25">SUM(B34:F34)</f>
        <v>4</v>
      </c>
      <c r="H34" s="22"/>
      <c r="I34" s="206" t="s">
        <v>86</v>
      </c>
      <c r="J34" s="208">
        <f>G27</f>
        <v>0</v>
      </c>
      <c r="K34" s="5"/>
      <c r="L34" s="7"/>
      <c r="M34" s="209">
        <f t="shared" ref="M34:Q34" si="23">COUNTIF($B$74:$AO$74,M33)</f>
        <v>1</v>
      </c>
      <c r="N34" s="209">
        <f t="shared" si="23"/>
        <v>2</v>
      </c>
      <c r="O34" s="209">
        <f t="shared" si="23"/>
        <v>0</v>
      </c>
      <c r="P34" s="209">
        <f t="shared" si="23"/>
        <v>0</v>
      </c>
      <c r="Q34" s="209">
        <f t="shared" si="23"/>
        <v>0</v>
      </c>
      <c r="R34" s="195">
        <f>SUM(M34:Q34)</f>
        <v>3</v>
      </c>
      <c r="S34" s="22"/>
      <c r="T34" s="206" t="s">
        <v>86</v>
      </c>
      <c r="U34" s="208">
        <f>R27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24">IF($G$34&gt;0,B34/$G$34,0)</f>
        <v>0</v>
      </c>
      <c r="C35" s="196">
        <f t="shared" si="24"/>
        <v>1</v>
      </c>
      <c r="D35" s="196">
        <f t="shared" si="24"/>
        <v>0</v>
      </c>
      <c r="E35" s="196">
        <f t="shared" si="24"/>
        <v>0</v>
      </c>
      <c r="F35" s="196">
        <f t="shared" si="24"/>
        <v>0</v>
      </c>
      <c r="G35" s="196">
        <f t="shared" si="25"/>
        <v>1</v>
      </c>
      <c r="H35" s="206"/>
      <c r="I35" s="208">
        <f>F41</f>
        <v>0</v>
      </c>
      <c r="J35" s="5"/>
      <c r="K35" s="7"/>
      <c r="L35" s="198" t="s">
        <v>80</v>
      </c>
      <c r="M35" s="196">
        <f t="shared" ref="M35:Q35" si="26">IF($G$69&gt;0,N34/$G$34,0)</f>
        <v>0</v>
      </c>
      <c r="N35" s="196">
        <f t="shared" si="26"/>
        <v>0</v>
      </c>
      <c r="O35" s="196">
        <f t="shared" si="26"/>
        <v>0</v>
      </c>
      <c r="P35" s="196">
        <f t="shared" si="26"/>
        <v>0</v>
      </c>
      <c r="Q35" s="196">
        <f t="shared" si="26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0.3333333333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1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0.1111111111</v>
      </c>
      <c r="K37" s="5"/>
      <c r="M37" s="202">
        <f>IF(R34&gt;0,(M34+N34)/R34,0)</f>
        <v>1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0.3333333333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209">
        <f t="shared" ref="B41:G41" si="27">COUNTIF($B$73:$AO$73,B40)</f>
        <v>3</v>
      </c>
      <c r="C41" s="209">
        <f t="shared" si="27"/>
        <v>3</v>
      </c>
      <c r="D41" s="209">
        <f t="shared" si="27"/>
        <v>0</v>
      </c>
      <c r="E41" s="209">
        <f t="shared" si="27"/>
        <v>1</v>
      </c>
      <c r="F41" s="209">
        <f t="shared" si="27"/>
        <v>0</v>
      </c>
      <c r="G41" s="209">
        <f t="shared" si="27"/>
        <v>2</v>
      </c>
      <c r="H41" s="195">
        <f t="shared" ref="H41:H42" si="29">SUM(B41:G41)</f>
        <v>9</v>
      </c>
      <c r="I41" s="22"/>
      <c r="J41" s="5"/>
      <c r="K41" s="5"/>
      <c r="L41" s="7"/>
      <c r="M41" s="209">
        <f t="shared" ref="M41:R41" si="28">COUNTIF($B$74:$AO$74,M40)</f>
        <v>2</v>
      </c>
      <c r="N41" s="209">
        <f t="shared" si="28"/>
        <v>3</v>
      </c>
      <c r="O41" s="209">
        <f t="shared" si="28"/>
        <v>0</v>
      </c>
      <c r="P41" s="209">
        <f t="shared" si="28"/>
        <v>1</v>
      </c>
      <c r="Q41" s="209">
        <f t="shared" si="28"/>
        <v>0</v>
      </c>
      <c r="R41" s="209">
        <f t="shared" si="28"/>
        <v>0</v>
      </c>
      <c r="S41" s="195">
        <f t="shared" ref="S41:S42" si="30">SUM(M41:R41)</f>
        <v>6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0.3333333333</v>
      </c>
      <c r="C42" s="196">
        <f>IF(H41&gt;0,C41/H41,0)</f>
        <v>0.3333333333</v>
      </c>
      <c r="D42" s="196">
        <f>IF(H41&gt;0,D41/H41,0)</f>
        <v>0</v>
      </c>
      <c r="E42" s="196">
        <f>IF(H41&gt;0,E41/H41,0)</f>
        <v>0.1111111111</v>
      </c>
      <c r="F42" s="196">
        <f>IF(H41&gt;0,F41/H41,0)</f>
        <v>0</v>
      </c>
      <c r="G42" s="196">
        <f>IF(H41&gt;0,G41/H41,0)</f>
        <v>0.2222222222</v>
      </c>
      <c r="H42" s="196">
        <f t="shared" si="29"/>
        <v>1</v>
      </c>
      <c r="I42" s="22"/>
      <c r="J42" s="5"/>
      <c r="K42" s="5"/>
      <c r="L42" s="7"/>
      <c r="M42" s="196">
        <f>IF(S41&gt;0,M41/S41,0)</f>
        <v>0.3333333333</v>
      </c>
      <c r="N42" s="196">
        <f>IF(S41&gt;0,N41/S41,0)</f>
        <v>0.5</v>
      </c>
      <c r="O42" s="196">
        <f>IF(S41&gt;0,O41/S41,0)</f>
        <v>0</v>
      </c>
      <c r="P42" s="196">
        <f>IF(S41&gt;0,P41/S41,0)</f>
        <v>0.1666666667</v>
      </c>
      <c r="Q42" s="196">
        <f>IF(S41&gt;0,Q41/S41,0)</f>
        <v>0</v>
      </c>
      <c r="R42" s="196">
        <f>IF(S41&gt;0,R41/S41,0)</f>
        <v>0</v>
      </c>
      <c r="S42" s="196">
        <f t="shared" si="30"/>
        <v>1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0.1111111111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0.3333333333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0.7777777778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" t="s">
        <v>79</v>
      </c>
      <c r="E48" s="192" t="s">
        <v>28</v>
      </c>
      <c r="F48" s="192" t="s">
        <v>52</v>
      </c>
      <c r="G48" s="192" t="s">
        <v>29</v>
      </c>
      <c r="H48" s="192" t="s">
        <v>43</v>
      </c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" t="s">
        <v>79</v>
      </c>
      <c r="Q48" s="192" t="s">
        <v>52</v>
      </c>
      <c r="R48" s="192" t="s">
        <v>29</v>
      </c>
      <c r="S48" s="192" t="s">
        <v>43</v>
      </c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209">
        <f t="shared" ref="B49:G49" si="31">COUNTIF($B$75:$AO$75,B48)</f>
        <v>0</v>
      </c>
      <c r="C49" s="209">
        <f t="shared" si="31"/>
        <v>0</v>
      </c>
      <c r="D49" s="209">
        <f t="shared" si="31"/>
        <v>0</v>
      </c>
      <c r="E49" s="209">
        <f t="shared" si="31"/>
        <v>0</v>
      </c>
      <c r="F49" s="209">
        <f t="shared" si="31"/>
        <v>0</v>
      </c>
      <c r="G49" s="209">
        <f t="shared" si="31"/>
        <v>0</v>
      </c>
      <c r="H49" s="195">
        <f t="shared" ref="H49:H50" si="35">SUM(B49:G49)</f>
        <v>0</v>
      </c>
      <c r="I49" s="209">
        <f t="shared" ref="I49:J49" si="32">COUNTIF($B$75:$AO$75,I48)</f>
        <v>0</v>
      </c>
      <c r="J49" s="209">
        <f t="shared" si="32"/>
        <v>0</v>
      </c>
      <c r="K49" s="216"/>
      <c r="L49" s="7"/>
      <c r="M49" s="209">
        <f t="shared" ref="M49:R49" si="33">COUNTIF($B$76:$AO$76,M48)</f>
        <v>0</v>
      </c>
      <c r="N49" s="209">
        <f t="shared" si="33"/>
        <v>0</v>
      </c>
      <c r="O49" s="209">
        <f t="shared" si="33"/>
        <v>0</v>
      </c>
      <c r="P49" s="209">
        <f t="shared" si="33"/>
        <v>0</v>
      </c>
      <c r="Q49" s="209">
        <f t="shared" si="33"/>
        <v>0</v>
      </c>
      <c r="R49" s="209">
        <f t="shared" si="33"/>
        <v>0</v>
      </c>
      <c r="S49" s="195">
        <f t="shared" ref="S49:S50" si="36">SUM(M49:R49)</f>
        <v>0</v>
      </c>
      <c r="T49" s="209">
        <f t="shared" ref="T49:U49" si="34">COUNTIF($B$76:$AO$76,T48)</f>
        <v>0</v>
      </c>
      <c r="U49" s="209">
        <f t="shared" si="34"/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IF(H49&gt;0,B49/H49,0)</f>
        <v>0</v>
      </c>
      <c r="C50" s="196">
        <f>IF(H49&gt;0,C49/H49,0)</f>
        <v>0</v>
      </c>
      <c r="D50" s="196">
        <f>IF(H49&gt;0,D49/H49,0)</f>
        <v>0</v>
      </c>
      <c r="E50" s="196">
        <f>IF(H49&gt;0,E49/H49,0)</f>
        <v>0</v>
      </c>
      <c r="F50" s="196">
        <f>IF(H49&gt;0,F49/H49,0)</f>
        <v>0</v>
      </c>
      <c r="G50" s="196">
        <f>IF(H49&gt;0,G49/H49,0)</f>
        <v>0</v>
      </c>
      <c r="H50" s="197">
        <f t="shared" si="35"/>
        <v>0</v>
      </c>
      <c r="I50" s="34"/>
      <c r="J50" s="34"/>
      <c r="K50" s="2"/>
      <c r="L50" s="7"/>
      <c r="M50" s="196">
        <f>IF(S49&gt;0,M49/S49,0)</f>
        <v>0</v>
      </c>
      <c r="N50" s="196">
        <f>IF(S49&gt;0,N49/S49,0)</f>
        <v>0</v>
      </c>
      <c r="O50" s="196">
        <f>IF(S49&gt;0,O49/S49,0)</f>
        <v>0</v>
      </c>
      <c r="P50" s="196">
        <f>IF(S49&gt;0,P49/S49,0)</f>
        <v>0</v>
      </c>
      <c r="Q50" s="196">
        <f>IF(S49&gt;0,Q49/S49,0)</f>
        <v>0</v>
      </c>
      <c r="R50" s="196">
        <f>IF(S49&gt;0,R49/S49,0)</f>
        <v>0</v>
      </c>
      <c r="S50" s="197">
        <f t="shared" si="36"/>
        <v>0</v>
      </c>
      <c r="T50" s="34"/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IF(H49&gt;0,(B49-G49)/H49,0)</f>
        <v>0</v>
      </c>
      <c r="C51" s="34"/>
      <c r="D51" s="200"/>
      <c r="E51" s="200"/>
      <c r="F51" s="200"/>
      <c r="G51" s="34"/>
      <c r="H51" s="5"/>
      <c r="I51" s="204" t="s">
        <v>31</v>
      </c>
      <c r="J51" s="209">
        <f>COUNTIF($B$75:$AO$75,I51)</f>
        <v>0</v>
      </c>
      <c r="K51" s="2"/>
      <c r="L51" s="198" t="s">
        <v>80</v>
      </c>
      <c r="M51" s="199">
        <f>IF(S49&gt;0,(M49-R49)/S49,0)</f>
        <v>0</v>
      </c>
      <c r="N51" s="34"/>
      <c r="O51" s="200"/>
      <c r="P51" s="200"/>
      <c r="Q51" s="200"/>
      <c r="R51" s="34"/>
      <c r="S51" s="5"/>
      <c r="T51" s="204" t="s">
        <v>31</v>
      </c>
      <c r="U51" s="209">
        <f>COUNTIF($B$76:$AO$76,T51)</f>
        <v>0</v>
      </c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IF(H49&gt;0,(B49+C49)/H49,0)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IF(S49&gt;0,(M49+N49)/S49,0)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G63+F56+J51+J49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209">
        <f t="shared" ref="B56:F56" si="37">COUNTIF($B$75:$AO$75,B55)</f>
        <v>0</v>
      </c>
      <c r="C56" s="209">
        <f t="shared" si="37"/>
        <v>0</v>
      </c>
      <c r="D56" s="209">
        <f t="shared" si="37"/>
        <v>0</v>
      </c>
      <c r="E56" s="209">
        <f t="shared" si="37"/>
        <v>0</v>
      </c>
      <c r="F56" s="209">
        <f t="shared" si="37"/>
        <v>0</v>
      </c>
      <c r="G56" s="195">
        <f t="shared" ref="G56:G57" si="39">SUM(B56:F56)</f>
        <v>0</v>
      </c>
      <c r="H56" s="22"/>
      <c r="I56" s="206" t="s">
        <v>86</v>
      </c>
      <c r="J56" s="208">
        <f>G49</f>
        <v>0</v>
      </c>
      <c r="K56" s="2"/>
      <c r="L56" s="7"/>
      <c r="M56" s="209">
        <f t="shared" ref="M56:Q56" si="38">COUNTIF($B$76:$AO$76,M55)</f>
        <v>0</v>
      </c>
      <c r="N56" s="209">
        <f t="shared" si="38"/>
        <v>0</v>
      </c>
      <c r="O56" s="209">
        <f t="shared" si="38"/>
        <v>0</v>
      </c>
      <c r="P56" s="209">
        <f t="shared" si="38"/>
        <v>0</v>
      </c>
      <c r="Q56" s="209">
        <f t="shared" si="38"/>
        <v>0</v>
      </c>
      <c r="R56" s="195">
        <f t="shared" ref="R56:R57" si="40">SUM(M56:Q56)</f>
        <v>0</v>
      </c>
      <c r="S56" s="22"/>
      <c r="T56" s="206" t="s">
        <v>86</v>
      </c>
      <c r="U56" s="208">
        <f>R49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39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40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209">
        <f t="shared" ref="B63:G63" si="41">COUNTIF($B$75:$AO$75,B62)</f>
        <v>0</v>
      </c>
      <c r="C63" s="209">
        <f t="shared" si="41"/>
        <v>0</v>
      </c>
      <c r="D63" s="209">
        <f t="shared" si="41"/>
        <v>0</v>
      </c>
      <c r="E63" s="209">
        <f t="shared" si="41"/>
        <v>0</v>
      </c>
      <c r="F63" s="209">
        <f t="shared" si="41"/>
        <v>0</v>
      </c>
      <c r="G63" s="209">
        <f t="shared" si="41"/>
        <v>0</v>
      </c>
      <c r="H63" s="195">
        <f t="shared" ref="H63:H64" si="43">SUM(B63:G63)</f>
        <v>0</v>
      </c>
      <c r="I63" s="22"/>
      <c r="J63" s="5"/>
      <c r="K63" s="2"/>
      <c r="L63" s="7"/>
      <c r="M63" s="209">
        <f t="shared" ref="M63:R63" si="42">COUNTIF($B$76:$AO$76,M62)</f>
        <v>0</v>
      </c>
      <c r="N63" s="209">
        <f t="shared" si="42"/>
        <v>0</v>
      </c>
      <c r="O63" s="209">
        <f t="shared" si="42"/>
        <v>0</v>
      </c>
      <c r="P63" s="209">
        <f t="shared" si="42"/>
        <v>0</v>
      </c>
      <c r="Q63" s="209">
        <f t="shared" si="42"/>
        <v>0</v>
      </c>
      <c r="R63" s="209">
        <f t="shared" si="42"/>
        <v>0</v>
      </c>
      <c r="S63" s="195">
        <f t="shared" ref="S63:S64" si="44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43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44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7">
        <v>2.0</v>
      </c>
      <c r="C71" s="217">
        <v>3.0</v>
      </c>
      <c r="D71" s="217">
        <v>4.0</v>
      </c>
      <c r="E71" s="217">
        <v>5.0</v>
      </c>
      <c r="F71" s="217">
        <v>6.0</v>
      </c>
      <c r="G71" s="217">
        <v>7.0</v>
      </c>
      <c r="H71" s="217">
        <v>8.0</v>
      </c>
      <c r="I71" s="217">
        <v>9.0</v>
      </c>
      <c r="J71" s="217">
        <v>10.0</v>
      </c>
      <c r="K71" s="217">
        <v>11.0</v>
      </c>
      <c r="L71" s="217">
        <v>12.0</v>
      </c>
      <c r="M71" s="217">
        <v>13.0</v>
      </c>
      <c r="N71" s="217">
        <v>14.0</v>
      </c>
      <c r="O71" s="217">
        <v>15.0</v>
      </c>
      <c r="P71" s="217">
        <v>16.0</v>
      </c>
      <c r="Q71" s="217">
        <v>17.0</v>
      </c>
      <c r="R71" s="217">
        <v>18.0</v>
      </c>
      <c r="S71" s="217">
        <v>19.0</v>
      </c>
      <c r="T71" s="217">
        <v>20.0</v>
      </c>
      <c r="U71" s="217">
        <v>21.0</v>
      </c>
      <c r="V71" s="217">
        <v>22.0</v>
      </c>
      <c r="W71" s="217">
        <v>23.0</v>
      </c>
      <c r="X71" s="217">
        <v>24.0</v>
      </c>
      <c r="Y71" s="217">
        <v>25.0</v>
      </c>
      <c r="Z71" s="217">
        <v>26.0</v>
      </c>
      <c r="AA71" s="217">
        <v>27.0</v>
      </c>
      <c r="AB71" s="217">
        <v>28.0</v>
      </c>
      <c r="AC71" s="217">
        <v>29.0</v>
      </c>
      <c r="AD71" s="217">
        <v>30.0</v>
      </c>
      <c r="AE71" s="217">
        <v>31.0</v>
      </c>
      <c r="AF71" s="217">
        <v>32.0</v>
      </c>
      <c r="AG71" s="217">
        <v>33.0</v>
      </c>
      <c r="AH71" s="217">
        <v>34.0</v>
      </c>
      <c r="AI71" s="217">
        <v>35.0</v>
      </c>
      <c r="AJ71" s="217">
        <v>36.0</v>
      </c>
      <c r="AK71" s="217">
        <v>37.0</v>
      </c>
      <c r="AL71" s="217">
        <v>38.0</v>
      </c>
      <c r="AM71" s="217">
        <v>39.0</v>
      </c>
      <c r="AN71" s="217">
        <v>40.0</v>
      </c>
      <c r="AO71" s="217">
        <v>41.0</v>
      </c>
    </row>
    <row r="72" ht="12.75" customHeight="1">
      <c r="A72" s="218">
        <v>43344.0</v>
      </c>
      <c r="B72" s="219" t="str">
        <f>VLOOKUP($B$1,Dati!$B$2:$AT$15,B71)</f>
        <v>B+</v>
      </c>
      <c r="C72" s="219" t="str">
        <f>VLOOKUP($B$1,Dati!$B$2:$AT$15,C71)</f>
        <v>A+</v>
      </c>
      <c r="D72" s="219" t="str">
        <f>VLOOKUP($B$1,Dati!$B$2:$AT$15,D71)</f>
        <v>A-</v>
      </c>
      <c r="E72" s="219" t="str">
        <f>VLOOKUP($B$1,Dati!$B$2:$AT$15,E71)</f>
        <v>A+</v>
      </c>
      <c r="F72" s="219" t="str">
        <f>VLOOKUP($B$1,Dati!$B$2:$AT$15,F71)</f>
        <v>A+</v>
      </c>
      <c r="G72" s="219" t="str">
        <f>VLOOKUP($B$1,Dati!$B$2:$AT$15,G71)</f>
        <v>A+</v>
      </c>
      <c r="H72" s="219" t="str">
        <f>VLOOKUP($B$1,Dati!$B$2:$AT$15,H71)</f>
        <v>A+</v>
      </c>
      <c r="I72" s="219" t="str">
        <f>VLOOKUP($B$1,Dati!$B$2:$AT$15,I71)</f>
        <v>A#</v>
      </c>
      <c r="J72" s="219" t="str">
        <f>VLOOKUP($B$1,Dati!$B$2:$AT$15,J71)</f>
        <v>A+</v>
      </c>
      <c r="K72" s="219" t="str">
        <f>VLOOKUP($B$1,Dati!$B$2:$AT$15,K71)</f>
        <v>B+</v>
      </c>
      <c r="L72" s="219" t="str">
        <f>VLOOKUP($B$1,Dati!$B$2:$AT$15,L71)</f>
        <v>A+</v>
      </c>
      <c r="M72" s="219" t="str">
        <f>VLOOKUP($B$1,Dati!$B$2:$AT$15,M71)</f>
        <v>A+</v>
      </c>
      <c r="N72" s="219" t="str">
        <f>VLOOKUP($B$1,Dati!$B$2:$AT$15,N71)</f>
        <v>A+</v>
      </c>
      <c r="O72" s="219" t="str">
        <f>VLOOKUP($B$1,Dati!$B$2:$AT$15,O71)</f>
        <v>A#</v>
      </c>
      <c r="P72" s="219" t="str">
        <f>VLOOKUP($B$1,Dati!$B$2:$AT$15,P71)</f>
        <v>A+</v>
      </c>
      <c r="Q72" s="219" t="str">
        <f>VLOOKUP($B$1,Dati!$B$2:$AT$15,Q71)</f>
        <v/>
      </c>
      <c r="R72" s="219" t="str">
        <f>VLOOKUP($B$1,Dati!$B$2:$AT$15,R71)</f>
        <v/>
      </c>
      <c r="S72" s="219" t="str">
        <f>VLOOKUP($B$1,Dati!$B$2:$AT$15,S71)</f>
        <v/>
      </c>
      <c r="T72" s="219" t="str">
        <f>VLOOKUP($B$1,Dati!$B$2:$AT$15,T71)</f>
        <v/>
      </c>
      <c r="U72" s="219" t="str">
        <f>VLOOKUP($B$1,Dati!$B$2:$AT$15,U71)</f>
        <v/>
      </c>
      <c r="V72" s="219" t="str">
        <f>VLOOKUP($B$1,Dati!$B$2:$AT$15,V71)</f>
        <v/>
      </c>
      <c r="W72" s="219" t="str">
        <f>VLOOKUP($B$1,Dati!$B$2:$AT$15,W71)</f>
        <v/>
      </c>
      <c r="X72" s="219" t="str">
        <f>VLOOKUP($B$1,Dati!$B$2:$AT$15,X71)</f>
        <v/>
      </c>
      <c r="Y72" s="219" t="str">
        <f>VLOOKUP($B$1,Dati!$B$2:$AT$15,Y71)</f>
        <v/>
      </c>
      <c r="Z72" s="219" t="str">
        <f>VLOOKUP($B$1,Dati!$B$2:$AT$15,Z71)</f>
        <v/>
      </c>
      <c r="AA72" s="219" t="str">
        <f>VLOOKUP($B$1,Dati!$B$2:$AT$15,AA71)</f>
        <v/>
      </c>
      <c r="AB72" s="219" t="str">
        <f>VLOOKUP($B$1,Dati!$B$2:$AT$15,AB71)</f>
        <v/>
      </c>
      <c r="AC72" s="219" t="str">
        <f>VLOOKUP($B$1,Dati!$B$2:$AT$15,AC71)</f>
        <v/>
      </c>
      <c r="AD72" s="219" t="str">
        <f>VLOOKUP($B$1,Dati!$B$2:$AT$15,AD71)</f>
        <v/>
      </c>
      <c r="AE72" s="219" t="str">
        <f>VLOOKUP($B$1,Dati!$B$2:$AT$15,AE71)</f>
        <v/>
      </c>
      <c r="AF72" s="219" t="str">
        <f>VLOOKUP($B$1,Dati!$B$2:$AT$15,AF71)</f>
        <v/>
      </c>
      <c r="AG72" s="219" t="str">
        <f>VLOOKUP($B$1,Dati!$B$2:$AT$15,AG71)</f>
        <v/>
      </c>
      <c r="AH72" s="219" t="str">
        <f>VLOOKUP($B$1,Dati!$B$2:$AT$15,AH71)</f>
        <v/>
      </c>
      <c r="AI72" s="219" t="str">
        <f>VLOOKUP($B$1,Dati!$B$2:$AT$15,AI71)</f>
        <v/>
      </c>
      <c r="AJ72" s="219" t="str">
        <f>VLOOKUP($B$1,Dati!$B$2:$AT$15,AJ71)</f>
        <v/>
      </c>
      <c r="AK72" s="219" t="str">
        <f>VLOOKUP($B$1,Dati!$B$2:$AT$15,AK71)</f>
        <v/>
      </c>
      <c r="AL72" s="219" t="str">
        <f>VLOOKUP($B$1,Dati!$B$2:$AT$15,AL71)</f>
        <v/>
      </c>
      <c r="AM72" s="219" t="str">
        <f>VLOOKUP($B$1,Dati!$B$2:$AT$15,AM71)</f>
        <v/>
      </c>
      <c r="AN72" s="219" t="str">
        <f>VLOOKUP($B$1,Dati!$B$2:$AT$15,AN71)</f>
        <v/>
      </c>
      <c r="AO72" s="219" t="str">
        <f>VLOOKUP($B$1,Dati!$B$2:$AT$15,AO71)</f>
        <v/>
      </c>
    </row>
    <row r="73" ht="12.75" customHeight="1">
      <c r="A73" s="218">
        <v>43345.0</v>
      </c>
      <c r="B73" s="219" t="str">
        <f>VLOOKUP($B$1,Dati!$B$17:$AT$29,B71)</f>
        <v>B+</v>
      </c>
      <c r="C73" s="219" t="str">
        <f>VLOOKUP($B$1,Dati!$B17:$AT$29,C71)</f>
        <v>A+</v>
      </c>
      <c r="D73" s="219" t="str">
        <f>VLOOKUP($B$1,Dati!$B17:$AT$29,D71)</f>
        <v>A=</v>
      </c>
      <c r="E73" s="219" t="str">
        <f>VLOOKUP($B$1,Dati!$B17:$AT$29,E71)</f>
        <v>A#</v>
      </c>
      <c r="F73" s="219" t="str">
        <f>VLOOKUP($B$1,Dati!$B17:$AT$29,F71)</f>
        <v>A=</v>
      </c>
      <c r="G73" s="219" t="str">
        <f>VLOOKUP($B$1,Dati!$B17:$AT$29,G71)</f>
        <v>A+</v>
      </c>
      <c r="H73" s="219" t="str">
        <f>VLOOKUP($B$1,Dati!$B17:$AT$29,H71)</f>
        <v>A#</v>
      </c>
      <c r="I73" s="219" t="str">
        <f>VLOOKUP($B$1,Dati!$B17:$AT$29,I71)</f>
        <v>A#</v>
      </c>
      <c r="J73" s="219" t="str">
        <f>VLOOKUP($B$1,Dati!$B17:$AT$29,J71)</f>
        <v>B+</v>
      </c>
      <c r="K73" s="219" t="str">
        <f>VLOOKUP($B$1,Dati!$B17:$AT$29,K71)</f>
        <v>B+</v>
      </c>
      <c r="L73" s="219" t="str">
        <f>VLOOKUP($B$1,Dati!$B17:$AT$29,L71)</f>
        <v>B+</v>
      </c>
      <c r="M73" s="219" t="str">
        <f>VLOOKUP($B$1,Dati!$B17:$AT$29,M71)</f>
        <v>A-</v>
      </c>
      <c r="N73" s="219" t="str">
        <f>VLOOKUP($B$1,Dati!$B17:$AT$29,N71)</f>
        <v>A+</v>
      </c>
      <c r="O73" s="219" t="str">
        <f>VLOOKUP($B$1,Dati!$B17:$AT$29,O71)</f>
        <v/>
      </c>
      <c r="P73" s="219" t="str">
        <f>VLOOKUP($B$1,Dati!$B17:$AT$29,P71)</f>
        <v/>
      </c>
      <c r="Q73" s="219" t="str">
        <f>VLOOKUP($B$1,Dati!$B17:$AT$29,Q71)</f>
        <v/>
      </c>
      <c r="R73" s="219" t="str">
        <f>VLOOKUP($B$1,Dati!$B17:$AT$29,R71)</f>
        <v/>
      </c>
      <c r="S73" s="219" t="str">
        <f>VLOOKUP($B$1,Dati!$B17:$AT$29,S71)</f>
        <v/>
      </c>
      <c r="T73" s="219" t="str">
        <f>VLOOKUP($B$1,Dati!$B17:$AT$29,T71)</f>
        <v/>
      </c>
      <c r="U73" s="219" t="str">
        <f>VLOOKUP($B$1,Dati!$B17:$AT$29,U71)</f>
        <v/>
      </c>
      <c r="V73" s="219" t="str">
        <f>VLOOKUP($B$1,Dati!$B17:$AT$29,V71)</f>
        <v/>
      </c>
      <c r="W73" s="219" t="str">
        <f>VLOOKUP($B$1,Dati!$B17:$AT$29,W71)</f>
        <v/>
      </c>
      <c r="X73" s="219" t="str">
        <f>VLOOKUP($B$1,Dati!$B17:$AT$29,X71)</f>
        <v/>
      </c>
      <c r="Y73" s="219" t="str">
        <f>VLOOKUP($B$1,Dati!$B17:$AT$29,Y71)</f>
        <v/>
      </c>
      <c r="Z73" s="219" t="str">
        <f>VLOOKUP($B$1,Dati!$B17:$AT$29,Z71)</f>
        <v/>
      </c>
      <c r="AA73" s="219" t="str">
        <f>VLOOKUP($B$1,Dati!$B17:$AT$29,AA71)</f>
        <v/>
      </c>
      <c r="AB73" s="219" t="str">
        <f>VLOOKUP($B$1,Dati!$B17:$AT$29,AB71)</f>
        <v/>
      </c>
      <c r="AC73" s="219" t="str">
        <f>VLOOKUP($B$1,Dati!$B17:$AT$29,AC71)</f>
        <v/>
      </c>
      <c r="AD73" s="219" t="str">
        <f>VLOOKUP($B$1,Dati!$B17:$AT$29,AD71)</f>
        <v/>
      </c>
      <c r="AE73" s="219" t="str">
        <f>VLOOKUP($B$1,Dati!$B17:$AT$29,AE71)</f>
        <v/>
      </c>
      <c r="AF73" s="219" t="str">
        <f>VLOOKUP($B$1,Dati!$B17:$AT$29,AF71)</f>
        <v/>
      </c>
      <c r="AG73" s="219" t="str">
        <f>VLOOKUP($B$1,Dati!$B17:$AT$29,AG71)</f>
        <v/>
      </c>
      <c r="AH73" s="219" t="str">
        <f>VLOOKUP($B$1,Dati!$B17:$AT$29,AH71)</f>
        <v/>
      </c>
      <c r="AI73" s="219" t="str">
        <f>VLOOKUP($B$1,Dati!$B17:$AT$29,AI71)</f>
        <v/>
      </c>
      <c r="AJ73" s="219" t="str">
        <f>VLOOKUP($B$1,Dati!$B17:$AT$29,AJ71)</f>
        <v/>
      </c>
      <c r="AK73" s="219" t="str">
        <f>VLOOKUP($B$1,Dati!$B17:$AT$29,AK71)</f>
        <v/>
      </c>
      <c r="AL73" s="219" t="str">
        <f>VLOOKUP($B$1,Dati!$B17:$AT$29,AL71)</f>
        <v/>
      </c>
      <c r="AM73" s="219" t="str">
        <f>VLOOKUP($B$1,Dati!$B17:$AT$29,AM71)</f>
        <v/>
      </c>
      <c r="AN73" s="219" t="str">
        <f>VLOOKUP($B$1,Dati!$B17:$AT$29,AN71)</f>
        <v/>
      </c>
      <c r="AO73" s="219" t="str">
        <f>VLOOKUP($B$1,Dati!$B17:$AT$29,AO71)</f>
        <v/>
      </c>
    </row>
    <row r="74" ht="12.75" customHeight="1">
      <c r="A74" s="218">
        <v>43346.0</v>
      </c>
      <c r="B74" s="219" t="str">
        <f>VLOOKUP($B$1,Dati!$B$31:$AT$43,B71)</f>
        <v>A+</v>
      </c>
      <c r="C74" s="219" t="str">
        <f>VLOOKUP($B$1,Dati!$B$31:$AT$43,C71)</f>
        <v>B#</v>
      </c>
      <c r="D74" s="219" t="str">
        <f>VLOOKUP($B$1,Dati!$B$31:$AT$43,D71)</f>
        <v>B+</v>
      </c>
      <c r="E74" s="219" t="str">
        <f>VLOOKUP($B$1,Dati!$B$31:$AT$43,E71)</f>
        <v>A+</v>
      </c>
      <c r="F74" s="219" t="str">
        <f>VLOOKUP($B$1,Dati!$B$31:$AT$43,F71)</f>
        <v>A-</v>
      </c>
      <c r="G74" s="219" t="str">
        <f>VLOOKUP($B$1,Dati!$B$31:$AT$43,G71)</f>
        <v>A+</v>
      </c>
      <c r="H74" s="219" t="str">
        <f>VLOOKUP($B$1,Dati!$B$31:$AT$43,H71)</f>
        <v>A#</v>
      </c>
      <c r="I74" s="219" t="str">
        <f>VLOOKUP($B$1,Dati!$B$31:$AT$43,I71)</f>
        <v>B+</v>
      </c>
      <c r="J74" s="219" t="str">
        <f>VLOOKUP($B$1,Dati!$B$31:$AT$43,J71)</f>
        <v>A#</v>
      </c>
      <c r="K74" s="219" t="str">
        <f>VLOOKUP($B$1,Dati!$B$31:$AT$43,K71)</f>
        <v/>
      </c>
      <c r="L74" s="219" t="str">
        <f>VLOOKUP($B$1,Dati!$B$31:$AT$43,L71)</f>
        <v/>
      </c>
      <c r="M74" s="219" t="str">
        <f>VLOOKUP($B$1,Dati!$B$31:$AT$43,M71)</f>
        <v/>
      </c>
      <c r="N74" s="219" t="str">
        <f>VLOOKUP($B$1,Dati!$B$31:$AT$43,N71)</f>
        <v/>
      </c>
      <c r="O74" s="219" t="str">
        <f>VLOOKUP($B$1,Dati!$B$31:$AT$43,O71)</f>
        <v/>
      </c>
      <c r="P74" s="219" t="str">
        <f>VLOOKUP($B$1,Dati!$B$31:$AT$43,P71)</f>
        <v/>
      </c>
      <c r="Q74" s="219" t="str">
        <f>VLOOKUP($B$1,Dati!$B$31:$AT$43,Q71)</f>
        <v/>
      </c>
      <c r="R74" s="219" t="str">
        <f>VLOOKUP($B$1,Dati!$B$31:$AT$43,R71)</f>
        <v/>
      </c>
      <c r="S74" s="219" t="str">
        <f>VLOOKUP($B$1,Dati!$B$31:$AT$43,S71)</f>
        <v/>
      </c>
      <c r="T74" s="219" t="str">
        <f>VLOOKUP($B$1,Dati!$B$31:$AT$43,T71)</f>
        <v/>
      </c>
      <c r="U74" s="219" t="str">
        <f>VLOOKUP($B$1,Dati!$B$31:$AT$43,U71)</f>
        <v/>
      </c>
      <c r="V74" s="219" t="str">
        <f>VLOOKUP($B$1,Dati!$B$31:$AT$43,V71)</f>
        <v/>
      </c>
      <c r="W74" s="219" t="str">
        <f>VLOOKUP($B$1,Dati!$B$31:$AT$43,W71)</f>
        <v/>
      </c>
      <c r="X74" s="219" t="str">
        <f>VLOOKUP($B$1,Dati!$B$31:$AT$43,X71)</f>
        <v/>
      </c>
      <c r="Y74" s="219" t="str">
        <f>VLOOKUP($B$1,Dati!$B$31:$AT$43,Y71)</f>
        <v/>
      </c>
      <c r="Z74" s="219" t="str">
        <f>VLOOKUP($B$1,Dati!$B$31:$AT$43,Z71)</f>
        <v/>
      </c>
      <c r="AA74" s="219" t="str">
        <f>VLOOKUP($B$1,Dati!$B$31:$AT$43,AA71)</f>
        <v/>
      </c>
      <c r="AB74" s="219" t="str">
        <f>VLOOKUP($B$1,Dati!$B$31:$AT$43,AB71)</f>
        <v/>
      </c>
      <c r="AC74" s="219" t="str">
        <f>VLOOKUP($B$1,Dati!$B$31:$AT$43,AC71)</f>
        <v/>
      </c>
      <c r="AD74" s="219" t="str">
        <f>VLOOKUP($B$1,Dati!$B$31:$AT$43,AD71)</f>
        <v/>
      </c>
      <c r="AE74" s="219" t="str">
        <f>VLOOKUP($B$1,Dati!$B$31:$AT$43,AE71)</f>
        <v/>
      </c>
      <c r="AF74" s="219" t="str">
        <f>VLOOKUP($B$1,Dati!$B$31:$AT$43,AF71)</f>
        <v/>
      </c>
      <c r="AG74" s="219" t="str">
        <f>VLOOKUP($B$1,Dati!$B$31:$AT$43,AG71)</f>
        <v/>
      </c>
      <c r="AH74" s="219" t="str">
        <f>VLOOKUP($B$1,Dati!$B$31:$AT$43,AH71)</f>
        <v/>
      </c>
      <c r="AI74" s="219" t="str">
        <f>VLOOKUP($B$1,Dati!$B$31:$AT$43,AI71)</f>
        <v/>
      </c>
      <c r="AJ74" s="219" t="str">
        <f>VLOOKUP($B$1,Dati!$B$31:$AT$43,AJ71)</f>
        <v/>
      </c>
      <c r="AK74" s="219" t="str">
        <f>VLOOKUP($B$1,Dati!$B$31:$AT$43,AK71)</f>
        <v/>
      </c>
      <c r="AL74" s="219" t="str">
        <f>VLOOKUP($B$1,Dati!$B$31:$AT$43,AL71)</f>
        <v/>
      </c>
      <c r="AM74" s="219" t="str">
        <f>VLOOKUP($B$1,Dati!$B$31:$AT$43,AM71)</f>
        <v/>
      </c>
      <c r="AN74" s="219" t="str">
        <f>VLOOKUP($B$1,Dati!$B$31:$AT$43,AN71)</f>
        <v/>
      </c>
      <c r="AO74" s="219" t="str">
        <f>VLOOKUP($B$1,Dati!$B$31:$AT$43,AO71)</f>
        <v/>
      </c>
    </row>
    <row r="75" ht="12.75" customHeight="1">
      <c r="A75" s="218">
        <v>43347.0</v>
      </c>
      <c r="B75" s="219" t="str">
        <f>VLOOKUP($B$1,Dati!$B$45:$AT$57,B71)</f>
        <v/>
      </c>
      <c r="C75" s="219" t="str">
        <f>VLOOKUP($B$1,Dati!$B$45:$AT$57,C71)</f>
        <v/>
      </c>
      <c r="D75" s="219" t="str">
        <f>VLOOKUP($B$1,Dati!$B$45:$AT$57,D71)</f>
        <v/>
      </c>
      <c r="E75" s="219" t="str">
        <f>VLOOKUP($B$1,Dati!$B$45:$AT$57,E71)</f>
        <v/>
      </c>
      <c r="F75" s="219" t="str">
        <f>VLOOKUP($B$1,Dati!$B$45:$AT$57,F71)</f>
        <v/>
      </c>
      <c r="G75" s="219" t="str">
        <f>VLOOKUP($B$1,Dati!$B$45:$AT$57,G71)</f>
        <v/>
      </c>
      <c r="H75" s="219" t="str">
        <f>VLOOKUP($B$1,Dati!$B$45:$AT$57,H71)</f>
        <v/>
      </c>
      <c r="I75" s="219" t="str">
        <f>VLOOKUP($B$1,Dati!$B$45:$AT$57,I71)</f>
        <v/>
      </c>
      <c r="J75" s="219" t="str">
        <f>VLOOKUP($B$1,Dati!$B$45:$AT$57,J71)</f>
        <v/>
      </c>
      <c r="K75" s="219" t="str">
        <f>VLOOKUP($B$1,Dati!$B$45:$AT$57,K71)</f>
        <v/>
      </c>
      <c r="L75" s="219" t="str">
        <f>VLOOKUP($B$1,Dati!$B$45:$AT$57,L71)</f>
        <v/>
      </c>
      <c r="M75" s="219" t="str">
        <f>VLOOKUP($B$1,Dati!$B$45:$AT$57,M71)</f>
        <v/>
      </c>
      <c r="N75" s="219" t="str">
        <f>VLOOKUP($B$1,Dati!$B$45:$AT$57,N71)</f>
        <v/>
      </c>
      <c r="O75" s="219" t="str">
        <f>VLOOKUP($B$1,Dati!$B$45:$AT$57,O71)</f>
        <v/>
      </c>
      <c r="P75" s="219" t="str">
        <f>VLOOKUP($B$1,Dati!$B$45:$AT$57,P71)</f>
        <v/>
      </c>
      <c r="Q75" s="219" t="str">
        <f>VLOOKUP($B$1,Dati!$B$45:$AT$57,Q71)</f>
        <v/>
      </c>
      <c r="R75" s="219" t="str">
        <f>VLOOKUP($B$1,Dati!$B$45:$AT$57,R71)</f>
        <v/>
      </c>
      <c r="S75" s="219" t="str">
        <f>VLOOKUP($B$1,Dati!$B$45:$AT$57,S71)</f>
        <v/>
      </c>
      <c r="T75" s="219" t="str">
        <f>VLOOKUP($B$1,Dati!$B$45:$AT$57,T71)</f>
        <v/>
      </c>
      <c r="U75" s="219" t="str">
        <f>VLOOKUP($B$1,Dati!$B$45:$AT$57,U71)</f>
        <v/>
      </c>
      <c r="V75" s="219" t="str">
        <f>VLOOKUP($B$1,Dati!$B$45:$AT$57,V71)</f>
        <v/>
      </c>
      <c r="W75" s="219" t="str">
        <f>VLOOKUP($B$1,Dati!$B$45:$AT$57,W71)</f>
        <v/>
      </c>
      <c r="X75" s="219" t="str">
        <f>VLOOKUP($B$1,Dati!$B$45:$AT$57,X71)</f>
        <v/>
      </c>
      <c r="Y75" s="219" t="str">
        <f>VLOOKUP($B$1,Dati!$B$45:$AT$57,Y71)</f>
        <v/>
      </c>
      <c r="Z75" s="219" t="str">
        <f>VLOOKUP($B$1,Dati!$B$45:$AT$57,Z71)</f>
        <v/>
      </c>
      <c r="AA75" s="219" t="str">
        <f>VLOOKUP($B$1,Dati!$B$45:$AT$57,AA71)</f>
        <v/>
      </c>
      <c r="AB75" s="219" t="str">
        <f>VLOOKUP($B$1,Dati!$B$45:$AT$57,AB71)</f>
        <v/>
      </c>
      <c r="AC75" s="219" t="str">
        <f>VLOOKUP($B$1,Dati!$B$45:$AT$57,AC71)</f>
        <v/>
      </c>
      <c r="AD75" s="219" t="str">
        <f>VLOOKUP($B$1,Dati!$B$45:$AT$57,AD71)</f>
        <v/>
      </c>
      <c r="AE75" s="219" t="str">
        <f>VLOOKUP($B$1,Dati!$B$45:$AT$57,AE71)</f>
        <v/>
      </c>
      <c r="AF75" s="219" t="str">
        <f>VLOOKUP($B$1,Dati!$B$45:$AT$57,AF71)</f>
        <v/>
      </c>
      <c r="AG75" s="219" t="str">
        <f>VLOOKUP($B$1,Dati!$B$45:$AT$57,AG71)</f>
        <v/>
      </c>
      <c r="AH75" s="219" t="str">
        <f>VLOOKUP($B$1,Dati!$B$45:$AT$57,AH71)</f>
        <v/>
      </c>
      <c r="AI75" s="219" t="str">
        <f>VLOOKUP($B$1,Dati!$B$45:$AT$57,AI71)</f>
        <v/>
      </c>
      <c r="AJ75" s="219" t="str">
        <f>VLOOKUP($B$1,Dati!$B$45:$AT$57,AJ71)</f>
        <v/>
      </c>
      <c r="AK75" s="219" t="str">
        <f>VLOOKUP($B$1,Dati!$B$45:$AT$57,AK71)</f>
        <v/>
      </c>
      <c r="AL75" s="219" t="str">
        <f>VLOOKUP($B$1,Dati!$B$45:$AT$57,AL71)</f>
        <v/>
      </c>
      <c r="AM75" s="219" t="str">
        <f>VLOOKUP($B$1,Dati!$B$45:$AT$57,AM71)</f>
        <v/>
      </c>
      <c r="AN75" s="219" t="str">
        <f>VLOOKUP($B$1,Dati!$B$45:$AT$57,AN71)</f>
        <v/>
      </c>
      <c r="AO75" s="219" t="str">
        <f>VLOOKUP($B$1,Dati!$B$45:$AT$57,AO71)</f>
        <v/>
      </c>
    </row>
    <row r="76" ht="12.75" customHeight="1">
      <c r="A76" s="218">
        <v>43348.0</v>
      </c>
      <c r="B76" s="219" t="str">
        <f>VLOOKUP($B$1,Dati!$B$57:$AT$71,B71)</f>
        <v/>
      </c>
      <c r="C76" s="219" t="str">
        <f>VLOOKUP($B$1,Dati!$B$57:$AT$71,C71)</f>
        <v/>
      </c>
      <c r="D76" s="219" t="str">
        <f>VLOOKUP($B$1,Dati!$B$57:$AT$71,D71)</f>
        <v/>
      </c>
      <c r="E76" s="219" t="str">
        <f>VLOOKUP($B$1,Dati!$B$57:$AT$71,E71)</f>
        <v/>
      </c>
      <c r="F76" s="219" t="str">
        <f>VLOOKUP($B$1,Dati!$B$57:$AT$71,F71)</f>
        <v/>
      </c>
      <c r="G76" s="219" t="str">
        <f>VLOOKUP($B$1,Dati!$B$57:$AT$71,G71)</f>
        <v/>
      </c>
      <c r="H76" s="219" t="str">
        <f>VLOOKUP($B$1,Dati!$B$57:$AT$71,H71)</f>
        <v/>
      </c>
      <c r="I76" s="219" t="str">
        <f>VLOOKUP($B$1,Dati!$B$57:$AT$71,I71)</f>
        <v/>
      </c>
      <c r="J76" s="219" t="str">
        <f>VLOOKUP($B$1,Dati!$B$57:$AT$71,J71)</f>
        <v/>
      </c>
      <c r="K76" s="219" t="str">
        <f>VLOOKUP($B$1,Dati!$B$57:$AT$71,K71)</f>
        <v/>
      </c>
      <c r="L76" s="219" t="str">
        <f>VLOOKUP($B$1,Dati!$B$57:$AT$71,L71)</f>
        <v/>
      </c>
      <c r="M76" s="219" t="str">
        <f>VLOOKUP($B$1,Dati!$B$57:$AT$71,M71)</f>
        <v/>
      </c>
      <c r="N76" s="219" t="str">
        <f>VLOOKUP($B$1,Dati!$B$57:$AT$71,N71)</f>
        <v/>
      </c>
      <c r="O76" s="219" t="str">
        <f>VLOOKUP($B$1,Dati!$B$57:$AT$71,O71)</f>
        <v/>
      </c>
      <c r="P76" s="219" t="str">
        <f>VLOOKUP($B$1,Dati!$B$57:$AT$71,P71)</f>
        <v/>
      </c>
      <c r="Q76" s="219" t="str">
        <f>VLOOKUP($B$1,Dati!$B$57:$AT$71,Q71)</f>
        <v/>
      </c>
      <c r="R76" s="219" t="str">
        <f>VLOOKUP($B$1,Dati!$B$57:$AT$71,R71)</f>
        <v/>
      </c>
      <c r="S76" s="219" t="str">
        <f>VLOOKUP($B$1,Dati!$B$57:$AT$71,S71)</f>
        <v/>
      </c>
      <c r="T76" s="219" t="str">
        <f>VLOOKUP($B$1,Dati!$B$57:$AT$71,T71)</f>
        <v/>
      </c>
      <c r="U76" s="219" t="str">
        <f>VLOOKUP($B$1,Dati!$B$57:$AT$71,U71)</f>
        <v/>
      </c>
      <c r="V76" s="219" t="str">
        <f>VLOOKUP($B$1,Dati!$B$57:$AT$71,V71)</f>
        <v/>
      </c>
      <c r="W76" s="219" t="str">
        <f>VLOOKUP($B$1,Dati!$B$57:$AT$71,W71)</f>
        <v/>
      </c>
      <c r="X76" s="219" t="str">
        <f>VLOOKUP($B$1,Dati!$B$57:$AT$71,X71)</f>
        <v/>
      </c>
      <c r="Y76" s="219" t="str">
        <f>VLOOKUP($B$1,Dati!$B$57:$AT$71,Y71)</f>
        <v/>
      </c>
      <c r="Z76" s="219" t="str">
        <f>VLOOKUP($B$1,Dati!$B$57:$AT$71,Z71)</f>
        <v/>
      </c>
      <c r="AA76" s="219" t="str">
        <f>VLOOKUP($B$1,Dati!$B$57:$AT$71,AA71)</f>
        <v/>
      </c>
      <c r="AB76" s="219" t="str">
        <f>VLOOKUP($B$1,Dati!$B$57:$AT$71,AB71)</f>
        <v/>
      </c>
      <c r="AC76" s="219" t="str">
        <f>VLOOKUP($B$1,Dati!$B$57:$AT$71,AC71)</f>
        <v/>
      </c>
      <c r="AD76" s="219" t="str">
        <f>VLOOKUP($B$1,Dati!$B$57:$AT$71,AD71)</f>
        <v/>
      </c>
      <c r="AE76" s="219" t="str">
        <f>VLOOKUP($B$1,Dati!$B$57:$AT$71,AE71)</f>
        <v/>
      </c>
      <c r="AF76" s="219" t="str">
        <f>VLOOKUP($B$1,Dati!$B$57:$AT$71,AF71)</f>
        <v/>
      </c>
      <c r="AG76" s="219" t="str">
        <f>VLOOKUP($B$1,Dati!$B$57:$AT$71,AG71)</f>
        <v/>
      </c>
      <c r="AH76" s="219" t="str">
        <f>VLOOKUP($B$1,Dati!$B$57:$AT$71,AH71)</f>
        <v/>
      </c>
      <c r="AI76" s="219" t="str">
        <f>VLOOKUP($B$1,Dati!$B$57:$AT$71,AI71)</f>
        <v/>
      </c>
      <c r="AJ76" s="219" t="str">
        <f>VLOOKUP($B$1,Dati!$B$57:$AT$71,AJ71)</f>
        <v/>
      </c>
      <c r="AK76" s="219" t="str">
        <f>VLOOKUP($B$1,Dati!$B$57:$AT$71,AK71)</f>
        <v/>
      </c>
      <c r="AL76" s="219" t="str">
        <f>VLOOKUP($B$1,Dati!$B$57:$AT$71,AL71)</f>
        <v/>
      </c>
      <c r="AM76" s="219" t="str">
        <f>VLOOKUP($B$1,Dati!$B$57:$AT$71,AM71)</f>
        <v/>
      </c>
      <c r="AN76" s="219" t="str">
        <f>VLOOKUP($B$1,Dati!$B$57:$AT$71,AN71)</f>
        <v/>
      </c>
      <c r="AO76" s="219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B+</v>
      </c>
      <c r="C136" s="220" t="str">
        <f>VLOOKUP(B1,Dati!B2:AF14,3,0)</f>
        <v>A+</v>
      </c>
      <c r="D136" s="220" t="str">
        <f>VLOOKUP(B1,Dati!B2:AF14,4,0)</f>
        <v>A-</v>
      </c>
      <c r="E136" s="220" t="str">
        <f>VLOOKUP(B1,Dati!B2:AF14,5,0)</f>
        <v>A+</v>
      </c>
      <c r="F136" s="220" t="str">
        <f>VLOOKUP(B1,Dati!B2:AF14,6,0)</f>
        <v>A+</v>
      </c>
      <c r="G136" s="220" t="str">
        <f>VLOOKUP(B1,Dati!B2:AF14,7,0)</f>
        <v>A+</v>
      </c>
      <c r="H136" s="220" t="str">
        <f>VLOOKUP(B1,Dati!B2:AF14,8,0)</f>
        <v>A+</v>
      </c>
      <c r="I136" s="220" t="str">
        <f>VLOOKUP(B1,Dati!B2:AF14,9,0)</f>
        <v>A#</v>
      </c>
      <c r="J136" s="220" t="str">
        <f>VLOOKUP(B1,Dati!B2:AF14,10,0)</f>
        <v>A+</v>
      </c>
      <c r="K136" s="220" t="str">
        <f>VLOOKUP(B1,Dati!B2:AF14,11,0)</f>
        <v>B+</v>
      </c>
      <c r="L136" s="220" t="str">
        <f>VLOOKUP(B1,Dati!B2:AF14,12,0)</f>
        <v>A+</v>
      </c>
      <c r="M136" s="220" t="str">
        <f>VLOOKUP(B1,Dati!B2:AF14,13,0)</f>
        <v>A+</v>
      </c>
      <c r="N136" s="220" t="str">
        <f>VLOOKUP(B1,Dati!B2:AF14,14,0)</f>
        <v>A+</v>
      </c>
      <c r="O136" s="220" t="str">
        <f>VLOOKUP(B1,Dati!B2:AF14,15,0)</f>
        <v>A#</v>
      </c>
      <c r="P136" s="220" t="str">
        <f>VLOOKUP(B1,Dati!B2:AF14,16,0)</f>
        <v>A+</v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B+</v>
      </c>
      <c r="C137" s="221" t="str">
        <f>VLOOKUP(B1,Dati!B17:AF28,3,0)</f>
        <v>A+</v>
      </c>
      <c r="D137" s="221" t="str">
        <f>VLOOKUP(B1,Dati!B17:AF28,4,0)</f>
        <v>A=</v>
      </c>
      <c r="E137" s="221" t="str">
        <f>VLOOKUP(B1,Dati!B17:AF28,5,0)</f>
        <v>A#</v>
      </c>
      <c r="F137" s="221" t="str">
        <f>VLOOKUP(B1,Dati!B17:AF28,6,0)</f>
        <v>A=</v>
      </c>
      <c r="G137" s="221" t="str">
        <f>VLOOKUP(B1,Dati!B17:AF28,7,0)</f>
        <v>A+</v>
      </c>
      <c r="H137" s="221" t="str">
        <f>VLOOKUP(B1,Dati!B17:AF28,8,0)</f>
        <v>A#</v>
      </c>
      <c r="I137" s="221" t="str">
        <f>VLOOKUP(B1,Dati!B17:AF28,9,0)</f>
        <v>A#</v>
      </c>
      <c r="J137" s="221" t="str">
        <f>VLOOKUP(B1,Dati!B17:AF28,10,0)</f>
        <v>B+</v>
      </c>
      <c r="K137" s="221" t="str">
        <f>VLOOKUP(B1,Dati!B17:AF28,11,0)</f>
        <v>B+</v>
      </c>
      <c r="L137" s="221" t="str">
        <f>VLOOKUP(B1,Dati!B17:AF28,12,0)</f>
        <v>B+</v>
      </c>
      <c r="M137" s="221" t="str">
        <f>VLOOKUP(B1,Dati!B17:AF28,13,0)</f>
        <v>A-</v>
      </c>
      <c r="N137" s="221" t="str">
        <f>VLOOKUP(B1,Dati!B17:AF28,14,0)</f>
        <v>A+</v>
      </c>
      <c r="O137" s="221" t="str">
        <f>VLOOKUP(B1,Dati!B17:AF28,15,0)</f>
        <v/>
      </c>
      <c r="P137" s="221" t="str">
        <f>VLOOKUP(B1,Dati!B17:AF28,16,0)</f>
        <v/>
      </c>
      <c r="Q137" s="221" t="str">
        <f>VLOOKUP(B1,Dati!B17:AF28,17,0)</f>
        <v/>
      </c>
      <c r="R137" s="221" t="str">
        <f>VLOOKUP(B1,Dati!B17:AF28,18,0)</f>
        <v/>
      </c>
      <c r="S137" s="221" t="str">
        <f>VLOOKUP(B1,Dati!B17:AF28,19,0)</f>
        <v/>
      </c>
      <c r="T137" s="221" t="str">
        <f>VLOOKUP(B1,Dati!B17:AF28,20,0)</f>
        <v/>
      </c>
      <c r="U137" s="221" t="str">
        <f>VLOOKUP(B1,Dati!B17:AF28,21,0)</f>
        <v/>
      </c>
      <c r="V137" s="221" t="str">
        <f>VLOOKUP(B1,Dati!B17:AF28,22,0)</f>
        <v/>
      </c>
      <c r="W137" s="221" t="str">
        <f>VLOOKUP(B1,Dati!B17:AF28,23,0)</f>
        <v/>
      </c>
      <c r="X137" s="221" t="str">
        <f>VLOOKUP(B1,Dati!B17:AF28,24,0)</f>
        <v/>
      </c>
      <c r="Y137" s="221" t="str">
        <f>VLOOKUP(B1,Dati!B17:AF28,25,0)</f>
        <v/>
      </c>
      <c r="Z137" s="221" t="str">
        <f>VLOOKUP(B1,Dati!B17:AF28,26,0)</f>
        <v/>
      </c>
      <c r="AA137" s="221" t="str">
        <f>VLOOKUP(B1,Dati!B17:AF28,27,0)</f>
        <v/>
      </c>
      <c r="AB137" s="221" t="str">
        <f>VLOOKUP(B1,Dati!B17:AF28,28,0)</f>
        <v/>
      </c>
      <c r="AC137" s="221" t="str">
        <f>VLOOKUP(B1,Dati!B17:AF28,29,0)</f>
        <v/>
      </c>
      <c r="AD137" s="221" t="str">
        <f>VLOOKUP(B1,Dati!B17:AF28,30,0)</f>
        <v/>
      </c>
      <c r="AE137" s="221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A+</v>
      </c>
      <c r="C138" s="221" t="str">
        <f>VLOOKUP(B1,Dati!B31:AF42,3,0)</f>
        <v>B#</v>
      </c>
      <c r="D138" s="221" t="str">
        <f>VLOOKUP(B1,Dati!B31:AF42,4,0)</f>
        <v>B+</v>
      </c>
      <c r="E138" s="221" t="str">
        <f>VLOOKUP(B1,Dati!B31:AF42,5,0)</f>
        <v>A+</v>
      </c>
      <c r="F138" s="221" t="str">
        <f>VLOOKUP(B1,Dati!B31:AF42,6,0)</f>
        <v>A-</v>
      </c>
      <c r="G138" s="221" t="str">
        <f>VLOOKUP(B1,Dati!B31:AF42,7,0)</f>
        <v>A+</v>
      </c>
      <c r="H138" s="221" t="str">
        <f>VLOOKUP(B1,Dati!B31:AF42,8,0)</f>
        <v>A#</v>
      </c>
      <c r="I138" s="221" t="str">
        <f>VLOOKUP(B1,Dati!B31:AF42,9,0)</f>
        <v>B+</v>
      </c>
      <c r="J138" s="221" t="str">
        <f>VLOOKUP(B1,Dati!B31:AF42,10,0)</f>
        <v>A#</v>
      </c>
      <c r="K138" s="221" t="str">
        <f>VLOOKUP(B1,Dati!B31:AF42,11,0)</f>
        <v/>
      </c>
      <c r="L138" s="221" t="str">
        <f>VLOOKUP(B1,Dati!B31:AF42,12,0)</f>
        <v/>
      </c>
      <c r="M138" s="221" t="str">
        <f>VLOOKUP(B1,Dati!B31:AF42,13,0)</f>
        <v/>
      </c>
      <c r="N138" s="221" t="str">
        <f>VLOOKUP(B1,Dati!B31:AF42,14,0)</f>
        <v/>
      </c>
      <c r="O138" s="221" t="str">
        <f>VLOOKUP(B1,Dati!B31:AF42,15,0)</f>
        <v/>
      </c>
      <c r="P138" s="221" t="str">
        <f>VLOOKUP(B1,Dati!B31:AF42,16,0)</f>
        <v/>
      </c>
      <c r="Q138" s="221" t="str">
        <f>VLOOKUP(B1,Dati!B31:AF42,17,0)</f>
        <v/>
      </c>
      <c r="R138" s="221" t="str">
        <f>VLOOKUP(B1,Dati!B31:AF42,18,0)</f>
        <v/>
      </c>
      <c r="S138" s="221" t="str">
        <f>VLOOKUP(B1,Dati!B31:AF42,19,0)</f>
        <v/>
      </c>
      <c r="T138" s="221" t="str">
        <f>VLOOKUP(B1,Dati!B31:AF42,20,0)</f>
        <v/>
      </c>
      <c r="U138" s="221" t="str">
        <f>VLOOKUP(B1,Dati!B31:AF42,21,0)</f>
        <v/>
      </c>
      <c r="V138" s="221" t="str">
        <f>VLOOKUP(B1,Dati!B31:AF42,22,0)</f>
        <v/>
      </c>
      <c r="W138" s="221" t="str">
        <f>VLOOKUP(B1,Dati!B31:AF42,23,0)</f>
        <v/>
      </c>
      <c r="X138" s="221" t="str">
        <f>VLOOKUP(B1,Dati!B31:AF42,24,0)</f>
        <v/>
      </c>
      <c r="Y138" s="221" t="str">
        <f>VLOOKUP(B1,Dati!B31:AF42,25,0)</f>
        <v/>
      </c>
      <c r="Z138" s="221" t="str">
        <f>VLOOKUP(B1,Dati!B31:AF42,26,0)</f>
        <v/>
      </c>
      <c r="AA138" s="221" t="str">
        <f>VLOOKUP(B1,Dati!B31:AF42,27,0)</f>
        <v/>
      </c>
      <c r="AB138" s="221" t="str">
        <f>VLOOKUP(B1,Dati!B31:AF42,28,0)</f>
        <v/>
      </c>
      <c r="AC138" s="221" t="str">
        <f>VLOOKUP(B1,Dati!B31:AF42,29,0)</f>
        <v/>
      </c>
      <c r="AD138" s="221" t="str">
        <f>VLOOKUP(B1,Dati!B31:AF42,30,0)</f>
        <v/>
      </c>
      <c r="AE138" s="221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1" t="str">
        <f>VLOOKUP(B1,Dati!B45:AF56,3,0)</f>
        <v/>
      </c>
      <c r="D139" s="221" t="str">
        <f>VLOOKUP(B1,Dati!B45:AF56,4,0)</f>
        <v/>
      </c>
      <c r="E139" s="221" t="str">
        <f>VLOOKUP(B1,Dati!B45:AF56,5,0)</f>
        <v/>
      </c>
      <c r="F139" s="221" t="str">
        <f>VLOOKUP(B1,Dati!B45:AF56,6,0)</f>
        <v/>
      </c>
      <c r="G139" s="221" t="str">
        <f>VLOOKUP(B1,Dati!B45:AF56,7,0)</f>
        <v/>
      </c>
      <c r="H139" s="221" t="str">
        <f>VLOOKUP(B1,Dati!B45:AF56,8,0)</f>
        <v/>
      </c>
      <c r="I139" s="221" t="str">
        <f>VLOOKUP(B1,Dati!B45:AF56,9,0)</f>
        <v/>
      </c>
      <c r="J139" s="221" t="str">
        <f>VLOOKUP(B1,Dati!B45:AF56,10,0)</f>
        <v/>
      </c>
      <c r="K139" s="221" t="str">
        <f>VLOOKUP(B1,Dati!B45:AF56,11,0)</f>
        <v/>
      </c>
      <c r="L139" s="221" t="str">
        <f>VLOOKUP(B1,Dati!B45:AF56,12,0)</f>
        <v/>
      </c>
      <c r="M139" s="221" t="str">
        <f>VLOOKUP(B1,Dati!B45:AF56,13,0)</f>
        <v/>
      </c>
      <c r="N139" s="221" t="str">
        <f>VLOOKUP(B1,Dati!B45:AF56,14,0)</f>
        <v/>
      </c>
      <c r="O139" s="221" t="str">
        <f>VLOOKUP(B1,Dati!B45:AF56,15,0)</f>
        <v/>
      </c>
      <c r="P139" s="221" t="str">
        <f>VLOOKUP(B1,Dati!B45:AF56,16,0)</f>
        <v/>
      </c>
      <c r="Q139" s="221" t="str">
        <f>VLOOKUP(B1,Dati!B45:AF56,17,0)</f>
        <v/>
      </c>
      <c r="R139" s="221" t="str">
        <f>VLOOKUP(B1,Dati!B45:AF56,18,0)</f>
        <v/>
      </c>
      <c r="S139" s="221" t="str">
        <f>VLOOKUP(B1,Dati!B45:AF56,19,0)</f>
        <v/>
      </c>
      <c r="T139" s="221" t="str">
        <f>VLOOKUP(B1,Dati!B45:AF56,20,0)</f>
        <v/>
      </c>
      <c r="U139" s="221" t="str">
        <f>VLOOKUP(B1,Dati!B45:AF56,21,0)</f>
        <v/>
      </c>
      <c r="V139" s="221" t="str">
        <f>VLOOKUP(B1,Dati!B45:AF56,22,0)</f>
        <v/>
      </c>
      <c r="W139" s="221" t="str">
        <f>VLOOKUP(B1,Dati!B45:AF56,23,0)</f>
        <v/>
      </c>
      <c r="X139" s="221" t="str">
        <f>VLOOKUP(B1,Dati!B45:AF56,24,0)</f>
        <v/>
      </c>
      <c r="Y139" s="221" t="str">
        <f>VLOOKUP(B1,Dati!B45:AF56,25,0)</f>
        <v/>
      </c>
      <c r="Z139" s="221" t="str">
        <f>VLOOKUP(B1,Dati!B45:AF56,26,0)</f>
        <v/>
      </c>
      <c r="AA139" s="221" t="str">
        <f>VLOOKUP(B1,Dati!B45:AF56,27,0)</f>
        <v/>
      </c>
      <c r="AB139" s="221" t="str">
        <f>VLOOKUP(B1,Dati!B45:AF56,28,0)</f>
        <v/>
      </c>
      <c r="AC139" s="221" t="str">
        <f>VLOOKUP(B1,Dati!B45:AF56,29,0)</f>
        <v/>
      </c>
      <c r="AD139" s="221" t="str">
        <f>VLOOKUP(B1,Dati!B45:AF56,30,0)</f>
        <v/>
      </c>
      <c r="AE139" s="221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1" t="str">
        <f>VLOOKUP(B1,Dati!B59:AF70,3,0)</f>
        <v/>
      </c>
      <c r="D140" s="221" t="str">
        <f>VLOOKUP(B1,Dati!B59:AF70,4,0)</f>
        <v/>
      </c>
      <c r="E140" s="221" t="str">
        <f>VLOOKUP(B1,Dati!B59:AF70,5,0)</f>
        <v/>
      </c>
      <c r="F140" s="221" t="str">
        <f>VLOOKUP(B1,Dati!B59:AF70,6,0)</f>
        <v/>
      </c>
      <c r="G140" s="221" t="str">
        <f>VLOOKUP(B1,Dati!B59:AF70,7,0)</f>
        <v/>
      </c>
      <c r="H140" s="221" t="str">
        <f>VLOOKUP(B1,Dati!B59:AF70,8,0)</f>
        <v/>
      </c>
      <c r="I140" s="221" t="str">
        <f>VLOOKUP(B1,Dati!B59:AF70,9,0)</f>
        <v/>
      </c>
      <c r="J140" s="221" t="str">
        <f>VLOOKUP(B1,Dati!B59:AF70,10,0)</f>
        <v/>
      </c>
      <c r="K140" s="221" t="str">
        <f>VLOOKUP(B1,Dati!B59:AF70,11,0)</f>
        <v/>
      </c>
      <c r="L140" s="221" t="str">
        <f>VLOOKUP(B1,Dati!B59:AF70,12,0)</f>
        <v/>
      </c>
      <c r="M140" s="221" t="str">
        <f>VLOOKUP(B1,Dati!B59:AF70,13,0)</f>
        <v/>
      </c>
      <c r="N140" s="221" t="str">
        <f>VLOOKUP(B1,Dati!B59:AF70,14,0)</f>
        <v/>
      </c>
      <c r="O140" s="221" t="str">
        <f>VLOOKUP(B1,Dati!B59:AF70,15,0)</f>
        <v/>
      </c>
      <c r="P140" s="221" t="str">
        <f>VLOOKUP(B1,Dati!B59:AF70,16,0)</f>
        <v/>
      </c>
      <c r="Q140" s="221" t="str">
        <f>VLOOKUP(B1,Dati!B59:AF70,17,0)</f>
        <v/>
      </c>
      <c r="R140" s="221" t="str">
        <f>VLOOKUP(B1,Dati!B59:AF70,18,0)</f>
        <v/>
      </c>
      <c r="S140" s="221" t="str">
        <f>VLOOKUP(B1,Dati!B59:AF70,19,0)</f>
        <v/>
      </c>
      <c r="T140" s="221" t="str">
        <f>VLOOKUP(B1,Dati!B59:AF70,20,0)</f>
        <v/>
      </c>
      <c r="U140" s="221" t="str">
        <f>VLOOKUP(B1,Dati!B59:AF70,21,0)</f>
        <v/>
      </c>
      <c r="V140" s="221" t="str">
        <f>VLOOKUP(B1,Dati!B59:AF70,22,0)</f>
        <v/>
      </c>
      <c r="W140" s="221" t="str">
        <f>VLOOKUP(B1,Dati!B59:AF70,23,0)</f>
        <v/>
      </c>
      <c r="X140" s="221" t="str">
        <f>VLOOKUP(B1,Dati!B59:AF70,24,0)</f>
        <v/>
      </c>
      <c r="Y140" s="221" t="str">
        <f>VLOOKUP(B1,Dati!B59:AF70,25,0)</f>
        <v/>
      </c>
      <c r="Z140" s="221" t="str">
        <f>VLOOKUP(B1,Dati!B59:AF70,26,0)</f>
        <v/>
      </c>
      <c r="AA140" s="221" t="str">
        <f>VLOOKUP(B1,Dati!B59:AF70,27,0)</f>
        <v/>
      </c>
      <c r="AB140" s="221" t="str">
        <f>VLOOKUP(B1,Dati!B59:AF70,28,0)</f>
        <v/>
      </c>
      <c r="AC140" s="221" t="str">
        <f>VLOOKUP(B1,Dati!B59:AF70,29,0)</f>
        <v/>
      </c>
      <c r="AD140" s="221" t="str">
        <f>VLOOKUP(B1,Dati!B59:AF70,30,0)</f>
        <v/>
      </c>
      <c r="AE140" s="221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10.0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0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0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17">
        <v>2.0</v>
      </c>
      <c r="C71" s="217">
        <v>3.0</v>
      </c>
      <c r="D71" s="217">
        <v>4.0</v>
      </c>
      <c r="E71" s="217">
        <v>5.0</v>
      </c>
      <c r="F71" s="217">
        <v>6.0</v>
      </c>
      <c r="G71" s="217">
        <v>7.0</v>
      </c>
      <c r="H71" s="217">
        <v>8.0</v>
      </c>
      <c r="I71" s="217">
        <v>9.0</v>
      </c>
      <c r="J71" s="217">
        <v>10.0</v>
      </c>
      <c r="K71" s="217">
        <v>11.0</v>
      </c>
      <c r="L71" s="217">
        <v>12.0</v>
      </c>
      <c r="M71" s="217">
        <v>13.0</v>
      </c>
      <c r="N71" s="217">
        <v>14.0</v>
      </c>
      <c r="O71" s="217">
        <v>15.0</v>
      </c>
      <c r="P71" s="217">
        <v>16.0</v>
      </c>
      <c r="Q71" s="217">
        <v>17.0</v>
      </c>
      <c r="R71" s="217">
        <v>18.0</v>
      </c>
      <c r="S71" s="217">
        <v>19.0</v>
      </c>
      <c r="T71" s="217">
        <v>20.0</v>
      </c>
      <c r="U71" s="217">
        <v>21.0</v>
      </c>
      <c r="V71" s="217">
        <v>22.0</v>
      </c>
      <c r="W71" s="217">
        <v>23.0</v>
      </c>
      <c r="X71" s="217">
        <v>24.0</v>
      </c>
      <c r="Y71" s="217">
        <v>25.0</v>
      </c>
      <c r="Z71" s="217">
        <v>26.0</v>
      </c>
      <c r="AA71" s="217">
        <v>27.0</v>
      </c>
      <c r="AB71" s="217">
        <v>28.0</v>
      </c>
      <c r="AC71" s="217">
        <v>29.0</v>
      </c>
      <c r="AD71" s="217">
        <v>30.0</v>
      </c>
      <c r="AE71" s="217">
        <v>31.0</v>
      </c>
      <c r="AF71" s="217">
        <v>32.0</v>
      </c>
      <c r="AG71" s="217">
        <v>33.0</v>
      </c>
      <c r="AH71" s="217">
        <v>34.0</v>
      </c>
      <c r="AI71" s="217">
        <v>35.0</v>
      </c>
      <c r="AJ71" s="217">
        <v>36.0</v>
      </c>
      <c r="AK71" s="217">
        <v>37.0</v>
      </c>
      <c r="AL71" s="217">
        <v>38.0</v>
      </c>
      <c r="AM71" s="217">
        <v>39.0</v>
      </c>
      <c r="AN71" s="217">
        <v>40.0</v>
      </c>
      <c r="AO71" s="217">
        <v>41.0</v>
      </c>
    </row>
    <row r="72" ht="12.75" customHeight="1">
      <c r="A72" s="218">
        <v>43344.0</v>
      </c>
      <c r="B72" s="219" t="str">
        <f>VLOOKUP(10,Dati!$B$2:$AT$15,B71)</f>
        <v>B+</v>
      </c>
      <c r="C72" s="219" t="str">
        <f>VLOOKUP($B$1,Dati!$B$2:$AT$15,C71)</f>
        <v>A+</v>
      </c>
      <c r="D72" s="219" t="str">
        <f>VLOOKUP($B$1,Dati!$B$2:$AT$15,D71)</f>
        <v>A-</v>
      </c>
      <c r="E72" s="219" t="str">
        <f>VLOOKUP($B$1,Dati!$B$2:$AT$15,E71)</f>
        <v>A+</v>
      </c>
      <c r="F72" s="219" t="str">
        <f>VLOOKUP($B$1,Dati!$B$2:$AT$15,F71)</f>
        <v>A+</v>
      </c>
      <c r="G72" s="219" t="str">
        <f>VLOOKUP($B$1,Dati!$B$2:$AT$15,G71)</f>
        <v>A+</v>
      </c>
      <c r="H72" s="219" t="str">
        <f>VLOOKUP($B$1,Dati!$B$2:$AT$15,H71)</f>
        <v>A+</v>
      </c>
      <c r="I72" s="219" t="str">
        <f>VLOOKUP($B$1,Dati!$B$2:$AT$15,I71)</f>
        <v>A#</v>
      </c>
      <c r="J72" s="219" t="str">
        <f>VLOOKUP($B$1,Dati!$B$2:$AT$15,J71)</f>
        <v>A+</v>
      </c>
      <c r="K72" s="219" t="str">
        <f>VLOOKUP($B$1,Dati!$B$2:$AT$15,K71)</f>
        <v>B+</v>
      </c>
      <c r="L72" s="219" t="str">
        <f>VLOOKUP($B$1,Dati!$B$2:$AT$15,L71)</f>
        <v>A+</v>
      </c>
      <c r="M72" s="219" t="str">
        <f>VLOOKUP($B$1,Dati!$B$2:$AT$15,M71)</f>
        <v>A+</v>
      </c>
      <c r="N72" s="219" t="str">
        <f>VLOOKUP($B$1,Dati!$B$2:$AT$15,N71)</f>
        <v>A+</v>
      </c>
      <c r="O72" s="219" t="str">
        <f>VLOOKUP($B$1,Dati!$B$2:$AT$15,O71)</f>
        <v>A#</v>
      </c>
      <c r="P72" s="219" t="str">
        <f>VLOOKUP($B$1,Dati!$B$2:$AT$15,P71)</f>
        <v>A+</v>
      </c>
      <c r="Q72" s="219" t="str">
        <f>VLOOKUP($B$1,Dati!$B$2:$AT$15,Q71)</f>
        <v/>
      </c>
      <c r="R72" s="219" t="str">
        <f>VLOOKUP($B$1,Dati!$B$2:$AT$15,R71)</f>
        <v/>
      </c>
      <c r="S72" s="219" t="str">
        <f>VLOOKUP($B$1,Dati!$B$2:$AT$15,S71)</f>
        <v/>
      </c>
      <c r="T72" s="219" t="str">
        <f>VLOOKUP($B$1,Dati!$B$2:$AT$15,T71)</f>
        <v/>
      </c>
      <c r="U72" s="219" t="str">
        <f>VLOOKUP($B$1,Dati!$B$2:$AT$15,U71)</f>
        <v/>
      </c>
      <c r="V72" s="219" t="str">
        <f>VLOOKUP($B$1,Dati!$B$2:$AT$15,V71)</f>
        <v/>
      </c>
      <c r="W72" s="219" t="str">
        <f>VLOOKUP($B$1,Dati!$B$2:$AT$15,W71)</f>
        <v/>
      </c>
      <c r="X72" s="219" t="str">
        <f>VLOOKUP($B$1,Dati!$B$2:$AT$15,X71)</f>
        <v/>
      </c>
      <c r="Y72" s="219" t="str">
        <f>VLOOKUP($B$1,Dati!$B$2:$AT$15,Y71)</f>
        <v/>
      </c>
      <c r="Z72" s="219" t="str">
        <f>VLOOKUP($B$1,Dati!$B$2:$AT$15,Z71)</f>
        <v/>
      </c>
      <c r="AA72" s="219" t="str">
        <f>VLOOKUP($B$1,Dati!$B$2:$AT$15,AA71)</f>
        <v/>
      </c>
      <c r="AB72" s="219" t="str">
        <f>VLOOKUP($B$1,Dati!$B$2:$AT$15,AB71)</f>
        <v/>
      </c>
      <c r="AC72" s="219" t="str">
        <f>VLOOKUP($B$1,Dati!$B$2:$AT$15,AC71)</f>
        <v/>
      </c>
      <c r="AD72" s="219" t="str">
        <f>VLOOKUP($B$1,Dati!$B$2:$AT$15,AD71)</f>
        <v/>
      </c>
      <c r="AE72" s="219" t="str">
        <f>VLOOKUP($B$1,Dati!$B$2:$AT$15,AE71)</f>
        <v/>
      </c>
      <c r="AF72" s="219" t="str">
        <f>VLOOKUP($B$1,Dati!$B$2:$AT$15,AF71)</f>
        <v/>
      </c>
      <c r="AG72" s="219" t="str">
        <f>VLOOKUP($B$1,Dati!$B$2:$AT$15,AG71)</f>
        <v/>
      </c>
      <c r="AH72" s="219" t="str">
        <f>VLOOKUP($B$1,Dati!$B$2:$AT$15,AH71)</f>
        <v/>
      </c>
      <c r="AI72" s="219" t="str">
        <f>VLOOKUP($B$1,Dati!$B$2:$AT$15,AI71)</f>
        <v/>
      </c>
      <c r="AJ72" s="219" t="str">
        <f>VLOOKUP($B$1,Dati!$B$2:$AT$15,AJ71)</f>
        <v/>
      </c>
      <c r="AK72" s="219" t="str">
        <f>VLOOKUP($B$1,Dati!$B$2:$AT$15,AK71)</f>
        <v/>
      </c>
      <c r="AL72" s="219" t="str">
        <f>VLOOKUP($B$1,Dati!$B$2:$AT$15,AL71)</f>
        <v/>
      </c>
      <c r="AM72" s="219" t="str">
        <f>VLOOKUP($B$1,Dati!$B$2:$AT$15,AM71)</f>
        <v/>
      </c>
      <c r="AN72" s="219" t="str">
        <f>VLOOKUP($B$1,Dati!$B$2:$AT$15,AN71)</f>
        <v/>
      </c>
      <c r="AO72" s="219" t="str">
        <f>VLOOKUP($B$1,Dati!$B$2:$AT$15,AO71)</f>
        <v/>
      </c>
    </row>
    <row r="73" ht="12.75" customHeight="1">
      <c r="A73" s="218">
        <v>43345.0</v>
      </c>
      <c r="B73" s="219" t="str">
        <f>VLOOKUP($B$1,Dati!$B$17:$AT$29,B71)</f>
        <v>B+</v>
      </c>
      <c r="C73" s="219" t="str">
        <f>VLOOKUP($B$1,Dati!$B17:$AT$29,C71)</f>
        <v>A+</v>
      </c>
      <c r="D73" s="219" t="str">
        <f>VLOOKUP($B$1,Dati!$B17:$AT$29,D71)</f>
        <v>A=</v>
      </c>
      <c r="E73" s="219" t="str">
        <f>VLOOKUP($B$1,Dati!$B17:$AT$29,E71)</f>
        <v>A#</v>
      </c>
      <c r="F73" s="219" t="str">
        <f>VLOOKUP($B$1,Dati!$B17:$AT$29,F71)</f>
        <v>A=</v>
      </c>
      <c r="G73" s="219" t="str">
        <f>VLOOKUP($B$1,Dati!$B17:$AT$29,G71)</f>
        <v>A+</v>
      </c>
      <c r="H73" s="219" t="str">
        <f>VLOOKUP($B$1,Dati!$B17:$AT$29,H71)</f>
        <v>A#</v>
      </c>
      <c r="I73" s="219" t="str">
        <f>VLOOKUP($B$1,Dati!$B17:$AT$29,I71)</f>
        <v>A#</v>
      </c>
      <c r="J73" s="219" t="str">
        <f>VLOOKUP($B$1,Dati!$B17:$AT$29,J71)</f>
        <v>B+</v>
      </c>
      <c r="K73" s="219" t="str">
        <f>VLOOKUP($B$1,Dati!$B17:$AT$29,K71)</f>
        <v>B+</v>
      </c>
      <c r="L73" s="219" t="str">
        <f>VLOOKUP($B$1,Dati!$B17:$AT$29,L71)</f>
        <v>B+</v>
      </c>
      <c r="M73" s="219" t="str">
        <f>VLOOKUP($B$1,Dati!$B17:$AT$29,M71)</f>
        <v>A-</v>
      </c>
      <c r="N73" s="219" t="str">
        <f>VLOOKUP($B$1,Dati!$B17:$AT$29,N71)</f>
        <v>A+</v>
      </c>
      <c r="O73" s="219" t="str">
        <f>VLOOKUP($B$1,Dati!$B17:$AT$29,O71)</f>
        <v/>
      </c>
      <c r="P73" s="219" t="str">
        <f>VLOOKUP($B$1,Dati!$B17:$AT$29,P71)</f>
        <v/>
      </c>
      <c r="Q73" s="219" t="str">
        <f>VLOOKUP($B$1,Dati!$B17:$AT$29,Q71)</f>
        <v/>
      </c>
      <c r="R73" s="219" t="str">
        <f>VLOOKUP($B$1,Dati!$B17:$AT$29,R71)</f>
        <v/>
      </c>
      <c r="S73" s="219" t="str">
        <f>VLOOKUP($B$1,Dati!$B17:$AT$29,S71)</f>
        <v/>
      </c>
      <c r="T73" s="219" t="str">
        <f>VLOOKUP($B$1,Dati!$B17:$AT$29,T71)</f>
        <v/>
      </c>
      <c r="U73" s="219" t="str">
        <f>VLOOKUP($B$1,Dati!$B17:$AT$29,U71)</f>
        <v/>
      </c>
      <c r="V73" s="219" t="str">
        <f>VLOOKUP($B$1,Dati!$B17:$AT$29,V71)</f>
        <v/>
      </c>
      <c r="W73" s="219" t="str">
        <f>VLOOKUP($B$1,Dati!$B17:$AT$29,W71)</f>
        <v/>
      </c>
      <c r="X73" s="219" t="str">
        <f>VLOOKUP($B$1,Dati!$B17:$AT$29,X71)</f>
        <v/>
      </c>
      <c r="Y73" s="219" t="str">
        <f>VLOOKUP($B$1,Dati!$B17:$AT$29,Y71)</f>
        <v/>
      </c>
      <c r="Z73" s="219" t="str">
        <f>VLOOKUP($B$1,Dati!$B17:$AT$29,Z71)</f>
        <v/>
      </c>
      <c r="AA73" s="219" t="str">
        <f>VLOOKUP($B$1,Dati!$B17:$AT$29,AA71)</f>
        <v/>
      </c>
      <c r="AB73" s="219" t="str">
        <f>VLOOKUP($B$1,Dati!$B17:$AT$29,AB71)</f>
        <v/>
      </c>
      <c r="AC73" s="219" t="str">
        <f>VLOOKUP($B$1,Dati!$B17:$AT$29,AC71)</f>
        <v/>
      </c>
      <c r="AD73" s="219" t="str">
        <f>VLOOKUP($B$1,Dati!$B17:$AT$29,AD71)</f>
        <v/>
      </c>
      <c r="AE73" s="219" t="str">
        <f>VLOOKUP($B$1,Dati!$B17:$AT$29,AE71)</f>
        <v/>
      </c>
      <c r="AF73" s="219" t="str">
        <f>VLOOKUP($B$1,Dati!$B17:$AT$29,AF71)</f>
        <v/>
      </c>
      <c r="AG73" s="219" t="str">
        <f>VLOOKUP($B$1,Dati!$B17:$AT$29,AG71)</f>
        <v/>
      </c>
      <c r="AH73" s="219" t="str">
        <f>VLOOKUP($B$1,Dati!$B17:$AT$29,AH71)</f>
        <v/>
      </c>
      <c r="AI73" s="219" t="str">
        <f>VLOOKUP($B$1,Dati!$B17:$AT$29,AI71)</f>
        <v/>
      </c>
      <c r="AJ73" s="219" t="str">
        <f>VLOOKUP($B$1,Dati!$B17:$AT$29,AJ71)</f>
        <v/>
      </c>
      <c r="AK73" s="219" t="str">
        <f>VLOOKUP($B$1,Dati!$B17:$AT$29,AK71)</f>
        <v/>
      </c>
      <c r="AL73" s="219" t="str">
        <f>VLOOKUP($B$1,Dati!$B17:$AT$29,AL71)</f>
        <v/>
      </c>
      <c r="AM73" s="219" t="str">
        <f>VLOOKUP($B$1,Dati!$B17:$AT$29,AM71)</f>
        <v/>
      </c>
      <c r="AN73" s="219" t="str">
        <f>VLOOKUP($B$1,Dati!$B17:$AT$29,AN71)</f>
        <v/>
      </c>
      <c r="AO73" s="219" t="str">
        <f>VLOOKUP($B$1,Dati!$B17:$AT$29,AO71)</f>
        <v/>
      </c>
    </row>
    <row r="74" ht="12.75" customHeight="1">
      <c r="A74" s="218">
        <v>43346.0</v>
      </c>
      <c r="B74" s="219" t="str">
        <f>VLOOKUP($B$1,Dati!$B$31:$AT$43,B71)</f>
        <v>A+</v>
      </c>
      <c r="C74" s="219" t="str">
        <f>VLOOKUP($B$1,Dati!$B$31:$AT$43,C71)</f>
        <v>B#</v>
      </c>
      <c r="D74" s="219" t="str">
        <f>VLOOKUP($B$1,Dati!$B$31:$AT$43,D71)</f>
        <v>B+</v>
      </c>
      <c r="E74" s="219" t="str">
        <f>VLOOKUP($B$1,Dati!$B$31:$AT$43,E71)</f>
        <v>A+</v>
      </c>
      <c r="F74" s="219" t="str">
        <f>VLOOKUP($B$1,Dati!$B$31:$AT$43,F71)</f>
        <v>A-</v>
      </c>
      <c r="G74" s="219" t="str">
        <f>VLOOKUP($B$1,Dati!$B$31:$AT$43,G71)</f>
        <v>A+</v>
      </c>
      <c r="H74" s="219" t="str">
        <f>VLOOKUP($B$1,Dati!$B$31:$AT$43,H71)</f>
        <v>A#</v>
      </c>
      <c r="I74" s="219" t="str">
        <f>VLOOKUP($B$1,Dati!$B$31:$AT$43,I71)</f>
        <v>B+</v>
      </c>
      <c r="J74" s="219" t="str">
        <f>VLOOKUP($B$1,Dati!$B$31:$AT$43,J71)</f>
        <v>A#</v>
      </c>
      <c r="K74" s="219" t="str">
        <f>VLOOKUP($B$1,Dati!$B$31:$AT$43,K71)</f>
        <v/>
      </c>
      <c r="L74" s="219" t="str">
        <f>VLOOKUP($B$1,Dati!$B$31:$AT$43,L71)</f>
        <v/>
      </c>
      <c r="M74" s="219" t="str">
        <f>VLOOKUP($B$1,Dati!$B$31:$AT$43,M71)</f>
        <v/>
      </c>
      <c r="N74" s="219" t="str">
        <f>VLOOKUP($B$1,Dati!$B$31:$AT$43,N71)</f>
        <v/>
      </c>
      <c r="O74" s="219" t="str">
        <f>VLOOKUP($B$1,Dati!$B$31:$AT$43,O71)</f>
        <v/>
      </c>
      <c r="P74" s="219" t="str">
        <f>VLOOKUP($B$1,Dati!$B$31:$AT$43,P71)</f>
        <v/>
      </c>
      <c r="Q74" s="219" t="str">
        <f>VLOOKUP($B$1,Dati!$B$31:$AT$43,Q71)</f>
        <v/>
      </c>
      <c r="R74" s="219" t="str">
        <f>VLOOKUP($B$1,Dati!$B$31:$AT$43,R71)</f>
        <v/>
      </c>
      <c r="S74" s="219" t="str">
        <f>VLOOKUP($B$1,Dati!$B$31:$AT$43,S71)</f>
        <v/>
      </c>
      <c r="T74" s="219" t="str">
        <f>VLOOKUP($B$1,Dati!$B$31:$AT$43,T71)</f>
        <v/>
      </c>
      <c r="U74" s="219" t="str">
        <f>VLOOKUP($B$1,Dati!$B$31:$AT$43,U71)</f>
        <v/>
      </c>
      <c r="V74" s="219" t="str">
        <f>VLOOKUP($B$1,Dati!$B$31:$AT$43,V71)</f>
        <v/>
      </c>
      <c r="W74" s="219" t="str">
        <f>VLOOKUP($B$1,Dati!$B$31:$AT$43,W71)</f>
        <v/>
      </c>
      <c r="X74" s="219" t="str">
        <f>VLOOKUP($B$1,Dati!$B$31:$AT$43,X71)</f>
        <v/>
      </c>
      <c r="Y74" s="219" t="str">
        <f>VLOOKUP($B$1,Dati!$B$31:$AT$43,Y71)</f>
        <v/>
      </c>
      <c r="Z74" s="219" t="str">
        <f>VLOOKUP($B$1,Dati!$B$31:$AT$43,Z71)</f>
        <v/>
      </c>
      <c r="AA74" s="219" t="str">
        <f>VLOOKUP($B$1,Dati!$B$31:$AT$43,AA71)</f>
        <v/>
      </c>
      <c r="AB74" s="219" t="str">
        <f>VLOOKUP($B$1,Dati!$B$31:$AT$43,AB71)</f>
        <v/>
      </c>
      <c r="AC74" s="219" t="str">
        <f>VLOOKUP($B$1,Dati!$B$31:$AT$43,AC71)</f>
        <v/>
      </c>
      <c r="AD74" s="219" t="str">
        <f>VLOOKUP($B$1,Dati!$B$31:$AT$43,AD71)</f>
        <v/>
      </c>
      <c r="AE74" s="219" t="str">
        <f>VLOOKUP($B$1,Dati!$B$31:$AT$43,AE71)</f>
        <v/>
      </c>
      <c r="AF74" s="219" t="str">
        <f>VLOOKUP($B$1,Dati!$B$31:$AT$43,AF71)</f>
        <v/>
      </c>
      <c r="AG74" s="219" t="str">
        <f>VLOOKUP($B$1,Dati!$B$31:$AT$43,AG71)</f>
        <v/>
      </c>
      <c r="AH74" s="219" t="str">
        <f>VLOOKUP($B$1,Dati!$B$31:$AT$43,AH71)</f>
        <v/>
      </c>
      <c r="AI74" s="219" t="str">
        <f>VLOOKUP($B$1,Dati!$B$31:$AT$43,AI71)</f>
        <v/>
      </c>
      <c r="AJ74" s="219" t="str">
        <f>VLOOKUP($B$1,Dati!$B$31:$AT$43,AJ71)</f>
        <v/>
      </c>
      <c r="AK74" s="219" t="str">
        <f>VLOOKUP($B$1,Dati!$B$31:$AT$43,AK71)</f>
        <v/>
      </c>
      <c r="AL74" s="219" t="str">
        <f>VLOOKUP($B$1,Dati!$B$31:$AT$43,AL71)</f>
        <v/>
      </c>
      <c r="AM74" s="219" t="str">
        <f>VLOOKUP($B$1,Dati!$B$31:$AT$43,AM71)</f>
        <v/>
      </c>
      <c r="AN74" s="219" t="str">
        <f>VLOOKUP($B$1,Dati!$B$31:$AT$43,AN71)</f>
        <v/>
      </c>
      <c r="AO74" s="219" t="str">
        <f>VLOOKUP($B$1,Dati!$B$31:$AT$43,AO71)</f>
        <v/>
      </c>
    </row>
    <row r="75" ht="12.75" customHeight="1">
      <c r="A75" s="218">
        <v>43347.0</v>
      </c>
      <c r="B75" s="219" t="str">
        <f>VLOOKUP($B$1,Dati!$B$45:$AT$57,B71)</f>
        <v/>
      </c>
      <c r="C75" s="219" t="str">
        <f>VLOOKUP($B$1,Dati!$B$45:$AT$57,C71)</f>
        <v/>
      </c>
      <c r="D75" s="219" t="str">
        <f>VLOOKUP($B$1,Dati!$B$45:$AT$57,D71)</f>
        <v/>
      </c>
      <c r="E75" s="219" t="str">
        <f>VLOOKUP($B$1,Dati!$B$45:$AT$57,E71)</f>
        <v/>
      </c>
      <c r="F75" s="219" t="str">
        <f>VLOOKUP($B$1,Dati!$B$45:$AT$57,F71)</f>
        <v/>
      </c>
      <c r="G75" s="219" t="str">
        <f>VLOOKUP($B$1,Dati!$B$45:$AT$57,G71)</f>
        <v/>
      </c>
      <c r="H75" s="219" t="str">
        <f>VLOOKUP($B$1,Dati!$B$45:$AT$57,H71)</f>
        <v/>
      </c>
      <c r="I75" s="219" t="str">
        <f>VLOOKUP($B$1,Dati!$B$45:$AT$57,I71)</f>
        <v/>
      </c>
      <c r="J75" s="219" t="str">
        <f>VLOOKUP($B$1,Dati!$B$45:$AT$57,J71)</f>
        <v/>
      </c>
      <c r="K75" s="219" t="str">
        <f>VLOOKUP($B$1,Dati!$B$45:$AT$57,K71)</f>
        <v/>
      </c>
      <c r="L75" s="219" t="str">
        <f>VLOOKUP($B$1,Dati!$B$45:$AT$57,L71)</f>
        <v/>
      </c>
      <c r="M75" s="219" t="str">
        <f>VLOOKUP($B$1,Dati!$B$45:$AT$57,M71)</f>
        <v/>
      </c>
      <c r="N75" s="219" t="str">
        <f>VLOOKUP($B$1,Dati!$B$45:$AT$57,N71)</f>
        <v/>
      </c>
      <c r="O75" s="219" t="str">
        <f>VLOOKUP($B$1,Dati!$B$45:$AT$57,O71)</f>
        <v/>
      </c>
      <c r="P75" s="219" t="str">
        <f>VLOOKUP($B$1,Dati!$B$45:$AT$57,P71)</f>
        <v/>
      </c>
      <c r="Q75" s="219" t="str">
        <f>VLOOKUP($B$1,Dati!$B$45:$AT$57,Q71)</f>
        <v/>
      </c>
      <c r="R75" s="219" t="str">
        <f>VLOOKUP($B$1,Dati!$B$45:$AT$57,R71)</f>
        <v/>
      </c>
      <c r="S75" s="219" t="str">
        <f>VLOOKUP($B$1,Dati!$B$45:$AT$57,S71)</f>
        <v/>
      </c>
      <c r="T75" s="219" t="str">
        <f>VLOOKUP($B$1,Dati!$B$45:$AT$57,T71)</f>
        <v/>
      </c>
      <c r="U75" s="219" t="str">
        <f>VLOOKUP($B$1,Dati!$B$45:$AT$57,U71)</f>
        <v/>
      </c>
      <c r="V75" s="219" t="str">
        <f>VLOOKUP($B$1,Dati!$B$45:$AT$57,V71)</f>
        <v/>
      </c>
      <c r="W75" s="219" t="str">
        <f>VLOOKUP($B$1,Dati!$B$45:$AT$57,W71)</f>
        <v/>
      </c>
      <c r="X75" s="219" t="str">
        <f>VLOOKUP($B$1,Dati!$B$45:$AT$57,X71)</f>
        <v/>
      </c>
      <c r="Y75" s="219" t="str">
        <f>VLOOKUP($B$1,Dati!$B$45:$AT$57,Y71)</f>
        <v/>
      </c>
      <c r="Z75" s="219" t="str">
        <f>VLOOKUP($B$1,Dati!$B$45:$AT$57,Z71)</f>
        <v/>
      </c>
      <c r="AA75" s="219" t="str">
        <f>VLOOKUP($B$1,Dati!$B$45:$AT$57,AA71)</f>
        <v/>
      </c>
      <c r="AB75" s="219" t="str">
        <f>VLOOKUP($B$1,Dati!$B$45:$AT$57,AB71)</f>
        <v/>
      </c>
      <c r="AC75" s="219" t="str">
        <f>VLOOKUP($B$1,Dati!$B$45:$AT$57,AC71)</f>
        <v/>
      </c>
      <c r="AD75" s="219" t="str">
        <f>VLOOKUP($B$1,Dati!$B$45:$AT$57,AD71)</f>
        <v/>
      </c>
      <c r="AE75" s="219" t="str">
        <f>VLOOKUP($B$1,Dati!$B$45:$AT$57,AE71)</f>
        <v/>
      </c>
      <c r="AF75" s="219" t="str">
        <f>VLOOKUP($B$1,Dati!$B$45:$AT$57,AF71)</f>
        <v/>
      </c>
      <c r="AG75" s="219" t="str">
        <f>VLOOKUP($B$1,Dati!$B$45:$AT$57,AG71)</f>
        <v/>
      </c>
      <c r="AH75" s="219" t="str">
        <f>VLOOKUP($B$1,Dati!$B$45:$AT$57,AH71)</f>
        <v/>
      </c>
      <c r="AI75" s="219" t="str">
        <f>VLOOKUP($B$1,Dati!$B$45:$AT$57,AI71)</f>
        <v/>
      </c>
      <c r="AJ75" s="219" t="str">
        <f>VLOOKUP($B$1,Dati!$B$45:$AT$57,AJ71)</f>
        <v/>
      </c>
      <c r="AK75" s="219" t="str">
        <f>VLOOKUP($B$1,Dati!$B$45:$AT$57,AK71)</f>
        <v/>
      </c>
      <c r="AL75" s="219" t="str">
        <f>VLOOKUP($B$1,Dati!$B$45:$AT$57,AL71)</f>
        <v/>
      </c>
      <c r="AM75" s="219" t="str">
        <f>VLOOKUP($B$1,Dati!$B$45:$AT$57,AM71)</f>
        <v/>
      </c>
      <c r="AN75" s="219" t="str">
        <f>VLOOKUP($B$1,Dati!$B$45:$AT$57,AN71)</f>
        <v/>
      </c>
      <c r="AO75" s="219" t="str">
        <f>VLOOKUP($B$1,Dati!$B$45:$AT$57,AO71)</f>
        <v/>
      </c>
    </row>
    <row r="76" ht="12.75" customHeight="1">
      <c r="A76" s="218">
        <v>43348.0</v>
      </c>
      <c r="B76" s="219" t="str">
        <f>VLOOKUP($B$1,Dati!$B$57:$AT$71,B71)</f>
        <v/>
      </c>
      <c r="C76" s="219" t="str">
        <f>VLOOKUP($B$1,Dati!$B$57:$AT$71,C71)</f>
        <v/>
      </c>
      <c r="D76" s="219" t="str">
        <f>VLOOKUP($B$1,Dati!$B$57:$AT$71,D71)</f>
        <v/>
      </c>
      <c r="E76" s="219" t="str">
        <f>VLOOKUP($B$1,Dati!$B$57:$AT$71,E71)</f>
        <v/>
      </c>
      <c r="F76" s="219" t="str">
        <f>VLOOKUP($B$1,Dati!$B$57:$AT$71,F71)</f>
        <v/>
      </c>
      <c r="G76" s="219" t="str">
        <f>VLOOKUP($B$1,Dati!$B$57:$AT$71,G71)</f>
        <v/>
      </c>
      <c r="H76" s="219" t="str">
        <f>VLOOKUP($B$1,Dati!$B$57:$AT$71,H71)</f>
        <v/>
      </c>
      <c r="I76" s="219" t="str">
        <f>VLOOKUP($B$1,Dati!$B$57:$AT$71,I71)</f>
        <v/>
      </c>
      <c r="J76" s="219" t="str">
        <f>VLOOKUP($B$1,Dati!$B$57:$AT$71,J71)</f>
        <v/>
      </c>
      <c r="K76" s="219" t="str">
        <f>VLOOKUP($B$1,Dati!$B$57:$AT$71,K71)</f>
        <v/>
      </c>
      <c r="L76" s="219" t="str">
        <f>VLOOKUP($B$1,Dati!$B$57:$AT$71,L71)</f>
        <v/>
      </c>
      <c r="M76" s="219" t="str">
        <f>VLOOKUP($B$1,Dati!$B$57:$AT$71,M71)</f>
        <v/>
      </c>
      <c r="N76" s="219" t="str">
        <f>VLOOKUP($B$1,Dati!$B$57:$AT$71,N71)</f>
        <v/>
      </c>
      <c r="O76" s="219" t="str">
        <f>VLOOKUP($B$1,Dati!$B$57:$AT$71,O71)</f>
        <v/>
      </c>
      <c r="P76" s="219" t="str">
        <f>VLOOKUP($B$1,Dati!$B$57:$AT$71,P71)</f>
        <v/>
      </c>
      <c r="Q76" s="219" t="str">
        <f>VLOOKUP($B$1,Dati!$B$57:$AT$71,Q71)</f>
        <v/>
      </c>
      <c r="R76" s="219" t="str">
        <f>VLOOKUP($B$1,Dati!$B$57:$AT$71,R71)</f>
        <v/>
      </c>
      <c r="S76" s="219" t="str">
        <f>VLOOKUP($B$1,Dati!$B$57:$AT$71,S71)</f>
        <v/>
      </c>
      <c r="T76" s="219" t="str">
        <f>VLOOKUP($B$1,Dati!$B$57:$AT$71,T71)</f>
        <v/>
      </c>
      <c r="U76" s="219" t="str">
        <f>VLOOKUP($B$1,Dati!$B$57:$AT$71,U71)</f>
        <v/>
      </c>
      <c r="V76" s="219" t="str">
        <f>VLOOKUP($B$1,Dati!$B$57:$AT$71,V71)</f>
        <v/>
      </c>
      <c r="W76" s="219" t="str">
        <f>VLOOKUP($B$1,Dati!$B$57:$AT$71,W71)</f>
        <v/>
      </c>
      <c r="X76" s="219" t="str">
        <f>VLOOKUP($B$1,Dati!$B$57:$AT$71,X71)</f>
        <v/>
      </c>
      <c r="Y76" s="219" t="str">
        <f>VLOOKUP($B$1,Dati!$B$57:$AT$71,Y71)</f>
        <v/>
      </c>
      <c r="Z76" s="219" t="str">
        <f>VLOOKUP($B$1,Dati!$B$57:$AT$71,Z71)</f>
        <v/>
      </c>
      <c r="AA76" s="219" t="str">
        <f>VLOOKUP($B$1,Dati!$B$57:$AT$71,AA71)</f>
        <v/>
      </c>
      <c r="AB76" s="219" t="str">
        <f>VLOOKUP($B$1,Dati!$B$57:$AT$71,AB71)</f>
        <v/>
      </c>
      <c r="AC76" s="219" t="str">
        <f>VLOOKUP($B$1,Dati!$B$57:$AT$71,AC71)</f>
        <v/>
      </c>
      <c r="AD76" s="219" t="str">
        <f>VLOOKUP($B$1,Dati!$B$57:$AT$71,AD71)</f>
        <v/>
      </c>
      <c r="AE76" s="219" t="str">
        <f>VLOOKUP($B$1,Dati!$B$57:$AT$71,AE71)</f>
        <v/>
      </c>
      <c r="AF76" s="219" t="str">
        <f>VLOOKUP($B$1,Dati!$B$57:$AT$71,AF71)</f>
        <v/>
      </c>
      <c r="AG76" s="219" t="str">
        <f>VLOOKUP($B$1,Dati!$B$57:$AT$71,AG71)</f>
        <v/>
      </c>
      <c r="AH76" s="219" t="str">
        <f>VLOOKUP($B$1,Dati!$B$57:$AT$71,AH71)</f>
        <v/>
      </c>
      <c r="AI76" s="219" t="str">
        <f>VLOOKUP($B$1,Dati!$B$57:$AT$71,AI71)</f>
        <v/>
      </c>
      <c r="AJ76" s="219" t="str">
        <f>VLOOKUP($B$1,Dati!$B$57:$AT$71,AJ71)</f>
        <v/>
      </c>
      <c r="AK76" s="219" t="str">
        <f>VLOOKUP($B$1,Dati!$B$57:$AT$71,AK71)</f>
        <v/>
      </c>
      <c r="AL76" s="219" t="str">
        <f>VLOOKUP($B$1,Dati!$B$57:$AT$71,AL71)</f>
        <v/>
      </c>
      <c r="AM76" s="219" t="str">
        <f>VLOOKUP($B$1,Dati!$B$57:$AT$71,AM71)</f>
        <v/>
      </c>
      <c r="AN76" s="219" t="str">
        <f>VLOOKUP($B$1,Dati!$B$57:$AT$71,AN71)</f>
        <v/>
      </c>
      <c r="AO76" s="219" t="str">
        <f>VLOOKUP($B$1,Dati!$B$57:$AT$71,AO71)</f>
        <v/>
      </c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16.0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2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10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1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2</v>
      </c>
      <c r="K12" s="5"/>
      <c r="L12" s="7"/>
      <c r="M12" s="195">
        <f>COUNTIF(B136:AE136,M11)</f>
        <v>0</v>
      </c>
      <c r="N12" s="195">
        <f>COUNTIF(B136:AE136,N11)</f>
        <v>1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2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3</v>
      </c>
      <c r="C13" s="195">
        <f>COUNTIF(B136:AE140,C12)</f>
        <v>8</v>
      </c>
      <c r="D13" s="195">
        <f>COUNTIF(B136:AE140,D12)</f>
        <v>0</v>
      </c>
      <c r="E13" s="195">
        <f>COUNTIF(B136:AE140,E12)</f>
        <v>0</v>
      </c>
      <c r="F13" s="195">
        <f>COUNTIF(B136:AE140,F12)</f>
        <v>1</v>
      </c>
      <c r="G13" s="195">
        <f t="shared" ref="G13:G14" si="4">SUM(B13:F13)</f>
        <v>12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1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0.25</v>
      </c>
      <c r="C14" s="196">
        <f>IF(G13&gt;0,C13/G13,0)</f>
        <v>0.6666666667</v>
      </c>
      <c r="D14" s="196">
        <f>IF(G13&gt;0,D13/G13,0)</f>
        <v>0</v>
      </c>
      <c r="E14" s="196">
        <f>IF(G13&gt;0,E13/G13,0)</f>
        <v>0</v>
      </c>
      <c r="F14" s="196">
        <f>IF(G13&gt;0,F13/G13,0)</f>
        <v>0.08333333333</v>
      </c>
      <c r="G14" s="196">
        <f t="shared" si="4"/>
        <v>1</v>
      </c>
      <c r="H14" s="22"/>
      <c r="I14" s="206" t="s">
        <v>87</v>
      </c>
      <c r="J14" s="208">
        <f>F20</f>
        <v>1</v>
      </c>
      <c r="K14" s="5"/>
      <c r="L14" s="198" t="s">
        <v>80</v>
      </c>
      <c r="M14" s="199">
        <f>IF(R12&gt;0,(M12-Q12)/R12,0)</f>
        <v>-0.5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0.1666666667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0.5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0.3333333333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0.9166666667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0.2727272727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8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2</v>
      </c>
      <c r="N19" s="195">
        <f>COUNTIF(B136:AE136,N18)</f>
        <v>3</v>
      </c>
      <c r="O19" s="195">
        <f>COUNTIF(B136:AE136,O18)</f>
        <v>0</v>
      </c>
      <c r="P19" s="195">
        <f>COUNTIF(B136:AE136,P18)</f>
        <v>0</v>
      </c>
      <c r="Q19" s="195">
        <f>COUNTIF(B136:AE136,Q18)</f>
        <v>1</v>
      </c>
      <c r="R19" s="195">
        <f>COUNTIF(B136:AE136,R18)</f>
        <v>0</v>
      </c>
      <c r="S19" s="195">
        <f t="shared" ref="S19:S20" si="5">SUM(M19:R19)</f>
        <v>6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7</v>
      </c>
      <c r="C20" s="195">
        <f>COUNTIF(B136:AE140,C19)</f>
        <v>13</v>
      </c>
      <c r="D20" s="195">
        <f>COUNTIF(B136:AE140,D19)</f>
        <v>0</v>
      </c>
      <c r="E20" s="195">
        <f>COUNTIF(B136:AE140,E19)</f>
        <v>0</v>
      </c>
      <c r="F20" s="195">
        <f>COUNTIF(B136:AE140,F19)</f>
        <v>1</v>
      </c>
      <c r="G20" s="195">
        <f>COUNTIF(B136:AE140,G19)</f>
        <v>1</v>
      </c>
      <c r="H20" s="195">
        <f t="shared" ref="H20:H21" si="6">SUM(B20:G20)</f>
        <v>22</v>
      </c>
      <c r="I20" s="22"/>
      <c r="J20" s="5"/>
      <c r="K20" s="5"/>
      <c r="L20" s="7"/>
      <c r="M20" s="196">
        <f>IF(S19&gt;0,M19/S19,0)</f>
        <v>0.3333333333</v>
      </c>
      <c r="N20" s="196">
        <f>IF(S19&gt;0,N19/S19,0)</f>
        <v>0.5</v>
      </c>
      <c r="O20" s="196">
        <f>IF(S19&gt;0,O19/S19,0)</f>
        <v>0</v>
      </c>
      <c r="P20" s="196">
        <f>IF(S19&gt;0,P19/S19,0)</f>
        <v>0</v>
      </c>
      <c r="Q20" s="196">
        <f>IF(S19&gt;0,Q19/S19,0)</f>
        <v>0.1666666667</v>
      </c>
      <c r="R20" s="196">
        <f>IF(S19&gt;0,R19/S19,0)</f>
        <v>0</v>
      </c>
      <c r="S20" s="196">
        <f t="shared" si="5"/>
        <v>1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0.3181818182</v>
      </c>
      <c r="C21" s="196">
        <f>IF(H20&gt;0,C20/H20,0)</f>
        <v>0.5909090909</v>
      </c>
      <c r="D21" s="196">
        <f>IF(H20&gt;0,D20/H20,0)</f>
        <v>0</v>
      </c>
      <c r="E21" s="196">
        <f>IF(H20&gt;0,E20/H20,0)</f>
        <v>0</v>
      </c>
      <c r="F21" s="196">
        <f>IF(H20&gt;0,F20/H20,0)</f>
        <v>0.04545454545</v>
      </c>
      <c r="G21" s="196">
        <f>IF(H20&gt;0,G20/H20,0)</f>
        <v>0.04545454545</v>
      </c>
      <c r="H21" s="196">
        <f t="shared" si="6"/>
        <v>1</v>
      </c>
      <c r="I21" s="22"/>
      <c r="J21" s="5"/>
      <c r="K21" s="5"/>
      <c r="L21" s="198" t="s">
        <v>80</v>
      </c>
      <c r="M21" s="212">
        <f>IF(S19&gt;0,(M19-R19)/S19,0)</f>
        <v>0.3333333333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0.2727272727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0.8333333333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0.9090909091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3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5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1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4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4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3</v>
      </c>
      <c r="N34" s="195">
        <f>COUNTIF(B138:AE138,N33)</f>
        <v>3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6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1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0.5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1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0.3333333333</v>
      </c>
      <c r="K37" s="5"/>
      <c r="M37" s="202">
        <f>IF(R34&gt;0,(M34+N34)/R34,0)</f>
        <v>1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0.2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3</v>
      </c>
      <c r="C41" s="195">
        <f>COUNTIF(B137:AE137,C40)</f>
        <v>2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1</v>
      </c>
      <c r="H41" s="195">
        <f t="shared" ref="H41:H42" si="12">SUM(B41:G41)</f>
        <v>6</v>
      </c>
      <c r="I41" s="22"/>
      <c r="J41" s="5"/>
      <c r="K41" s="5"/>
      <c r="L41" s="7"/>
      <c r="M41" s="195">
        <f>COUNTIF(B138:AE138,M40)</f>
        <v>2</v>
      </c>
      <c r="N41" s="195">
        <f>COUNTIF(B138:AE138,N40)</f>
        <v>8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10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0.5</v>
      </c>
      <c r="C42" s="196">
        <f>IF(H41&gt;0,C41/H41,0)</f>
        <v>0.3333333333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0.1666666667</v>
      </c>
      <c r="H42" s="196">
        <f t="shared" si="12"/>
        <v>1</v>
      </c>
      <c r="I42" s="22"/>
      <c r="J42" s="5"/>
      <c r="K42" s="5"/>
      <c r="L42" s="7"/>
      <c r="M42" s="196">
        <f>IF(S41&gt;0,M41/S41,0)</f>
        <v>0.2</v>
      </c>
      <c r="N42" s="196">
        <f>IF(S41&gt;0,N41/S41,0)</f>
        <v>0.8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1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0.3333333333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0.2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0.8333333333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A+</v>
      </c>
      <c r="C136" s="220" t="str">
        <f>VLOOKUP(B1,Dati!B2:AF14,3,0)</f>
        <v>B=</v>
      </c>
      <c r="D136" s="220" t="str">
        <f>VLOOKUP(B1,Dati!B2:AF14,4,0)</f>
        <v>A+</v>
      </c>
      <c r="E136" s="220" t="str">
        <f>VLOOKUP(B1,Dati!B2:AF14,5,0)</f>
        <v>A/</v>
      </c>
      <c r="F136" s="220" t="str">
        <f>VLOOKUP(B1,Dati!B2:AF14,6,0)</f>
        <v>A#</v>
      </c>
      <c r="G136" s="220" t="str">
        <f>VLOOKUP(B1,Dati!B2:AF14,7,0)</f>
        <v>A+</v>
      </c>
      <c r="H136" s="220" t="str">
        <f>VLOOKUP(B1,Dati!B2:AF14,8,0)</f>
        <v>A#</v>
      </c>
      <c r="I136" s="220" t="str">
        <f>VLOOKUP(B1,Dati!B2:AF14,9,0)</f>
        <v>B+</v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A#</v>
      </c>
      <c r="C137" s="220" t="str">
        <f>VLOOKUP(B1,Dati!B17:AF28,3,0)</f>
        <v>B+</v>
      </c>
      <c r="D137" s="220" t="str">
        <f>VLOOKUP(B1,Dati!B17:AF28,4,0)</f>
        <v>B+</v>
      </c>
      <c r="E137" s="220" t="str">
        <f>VLOOKUP(B1,Dati!B17:AF28,5,0)</f>
        <v>A+</v>
      </c>
      <c r="F137" s="220" t="str">
        <f>VLOOKUP(B1,Dati!B17:AF28,6,0)</f>
        <v>A=</v>
      </c>
      <c r="G137" s="220" t="str">
        <f>VLOOKUP(B1,Dati!B17:AF28,7,0)</f>
        <v>A+</v>
      </c>
      <c r="H137" s="220" t="str">
        <f>VLOOKUP(B1,Dati!B17:AF28,8,0)</f>
        <v>A#</v>
      </c>
      <c r="I137" s="220" t="str">
        <f>VLOOKUP(B1,Dati!B17:AF28,9,0)</f>
        <v>A#</v>
      </c>
      <c r="J137" s="220" t="str">
        <f>VLOOKUP(B1,Dati!B17:AF28,10,0)</f>
        <v>B+</v>
      </c>
      <c r="K137" s="220" t="str">
        <f>VLOOKUP(B1,Dati!B17:AF28,11,0)</f>
        <v>B+</v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A+</v>
      </c>
      <c r="C138" s="220" t="str">
        <f>VLOOKUP(B1,Dati!B31:AF42,3,0)</f>
        <v>A+</v>
      </c>
      <c r="D138" s="220" t="str">
        <f>VLOOKUP(B1,Dati!B31:AF42,4,0)</f>
        <v>A+</v>
      </c>
      <c r="E138" s="220" t="str">
        <f>VLOOKUP(B1,Dati!B31:AF42,5,0)</f>
        <v>B#</v>
      </c>
      <c r="F138" s="220" t="str">
        <f>VLOOKUP(B1,Dati!B31:AF42,6,0)</f>
        <v>B+</v>
      </c>
      <c r="G138" s="220" t="str">
        <f>VLOOKUP(B1,Dati!B31:AF42,7,0)</f>
        <v>B+</v>
      </c>
      <c r="H138" s="220" t="str">
        <f>VLOOKUP(B1,Dati!B31:AF42,8,0)</f>
        <v>B#</v>
      </c>
      <c r="I138" s="220" t="str">
        <f>VLOOKUP(B1,Dati!B31:AF42,9,0)</f>
        <v>B#</v>
      </c>
      <c r="J138" s="220" t="str">
        <f>VLOOKUP(B1,Dati!B31:AF42,10,0)</f>
        <v>B+</v>
      </c>
      <c r="K138" s="220" t="str">
        <f>VLOOKUP(B1,Dati!B31:AF42,11,0)</f>
        <v>A#</v>
      </c>
      <c r="L138" s="220" t="str">
        <f>VLOOKUP(B1,Dati!B31:AF42,12,0)</f>
        <v>A+</v>
      </c>
      <c r="M138" s="220" t="str">
        <f>VLOOKUP(B1,Dati!B31:AF42,13,0)</f>
        <v>A+</v>
      </c>
      <c r="N138" s="220" t="str">
        <f>VLOOKUP(B1,Dati!B31:AF42,14,0)</f>
        <v>A+</v>
      </c>
      <c r="O138" s="220" t="str">
        <f>VLOOKUP(B1,Dati!B31:AF42,15,0)</f>
        <v>A#</v>
      </c>
      <c r="P138" s="220" t="str">
        <f>VLOOKUP(B1,Dati!B31:AF42,16,0)</f>
        <v>A+</v>
      </c>
      <c r="Q138" s="220" t="str">
        <f>VLOOKUP(B1,Dati!B31:AF42,17,0)</f>
        <v>A+</v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12.0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0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0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14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15.0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2</v>
      </c>
      <c r="N5" s="195">
        <f>COUNTIF(B136:AE136,N4)</f>
        <v>3</v>
      </c>
      <c r="O5" s="195">
        <f>COUNTIF(B136:AE136,O4)</f>
        <v>4</v>
      </c>
      <c r="P5" s="195">
        <f>COUNTIF(B136:AE136,P4)</f>
        <v>0</v>
      </c>
      <c r="Q5" s="195">
        <f>COUNTIF(B136:AE136,Q4)</f>
        <v>1</v>
      </c>
      <c r="R5" s="195">
        <f t="shared" ref="R5:R6" si="1">SUM(M5:Q5)</f>
        <v>10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4</v>
      </c>
      <c r="C6" s="195">
        <f>COUNTIF(B136:AE140,C5)</f>
        <v>9</v>
      </c>
      <c r="D6" s="195">
        <f>COUNTIF(B136:AE140,D5)</f>
        <v>6</v>
      </c>
      <c r="E6" s="195">
        <f>COUNTIF(B136:AE140,E5)</f>
        <v>0</v>
      </c>
      <c r="F6" s="195">
        <f>COUNTIF(B136:AE140,F5)</f>
        <v>1</v>
      </c>
      <c r="G6" s="195">
        <f t="shared" ref="G6:G7" si="2">SUM(B6:F6)</f>
        <v>20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0.2</v>
      </c>
      <c r="N6" s="196">
        <f>IF(R5&gt;0,N5/R5,0)</f>
        <v>0.3</v>
      </c>
      <c r="O6" s="196">
        <f>IF(R5&gt;0,O5/R5,0)</f>
        <v>0.4</v>
      </c>
      <c r="P6" s="196">
        <f>IF(R5&gt;0,P5/R5,0)</f>
        <v>0</v>
      </c>
      <c r="Q6" s="196">
        <f>IF(R5&gt;0,Q5/R5,0)</f>
        <v>0.1</v>
      </c>
      <c r="R6" s="197">
        <f t="shared" si="1"/>
        <v>1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0.2</v>
      </c>
      <c r="C7" s="196">
        <f>IF(G6&gt;0,C6/G6,0)</f>
        <v>0.45</v>
      </c>
      <c r="D7" s="196">
        <f>IF(G6&gt;0,D6/G6,0)</f>
        <v>0.3</v>
      </c>
      <c r="E7" s="196">
        <f>IF(E6&gt;0,E6/G6,0)</f>
        <v>0</v>
      </c>
      <c r="F7" s="196">
        <f>IF(F6&gt;0,F6/G6,0)</f>
        <v>0.05</v>
      </c>
      <c r="G7" s="197">
        <f t="shared" si="2"/>
        <v>1</v>
      </c>
      <c r="H7" s="22"/>
      <c r="I7" s="34"/>
      <c r="J7" s="34"/>
      <c r="K7" s="5"/>
      <c r="L7" s="198" t="s">
        <v>80</v>
      </c>
      <c r="M7" s="199">
        <f>IF(R5&gt;0,(M5-Q5)/R5,0)</f>
        <v>0.1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0.15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0.5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0.65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6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9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3</v>
      </c>
      <c r="K12" s="5"/>
      <c r="L12" s="7"/>
      <c r="M12" s="195">
        <f>COUNTIF(B136:AE136,M11)</f>
        <v>1</v>
      </c>
      <c r="N12" s="195">
        <f>COUNTIF(B136:AE136,N11)</f>
        <v>4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5</v>
      </c>
      <c r="S12" s="22"/>
      <c r="T12" s="206" t="s">
        <v>86</v>
      </c>
      <c r="U12" s="20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1</v>
      </c>
      <c r="C13" s="195">
        <f>COUNTIF(B136:AE140,C12)</f>
        <v>7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10</v>
      </c>
      <c r="H13" s="22"/>
      <c r="I13" s="206" t="s">
        <v>86</v>
      </c>
      <c r="J13" s="208">
        <f>F6</f>
        <v>1</v>
      </c>
      <c r="K13" s="5"/>
      <c r="L13" s="7"/>
      <c r="M13" s="196">
        <f>IF(R12&gt;0,M12/R12,0)</f>
        <v>0.2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0.2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0.1</v>
      </c>
      <c r="C14" s="196">
        <f>IF(G13&gt;0,C13/G13,0)</f>
        <v>0.7</v>
      </c>
      <c r="D14" s="196">
        <f>IF(G13&gt;0,D13/G13,0)</f>
        <v>0</v>
      </c>
      <c r="E14" s="196">
        <f>IF(G13&gt;0,E13/G13,0)</f>
        <v>0</v>
      </c>
      <c r="F14" s="196">
        <f>IF(G13&gt;0,F13/G13,0)</f>
        <v>0.2</v>
      </c>
      <c r="G14" s="196">
        <f t="shared" si="4"/>
        <v>1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0.2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0.1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-0.1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0.15</v>
      </c>
      <c r="K15" s="5"/>
      <c r="L15" s="198" t="s">
        <v>81</v>
      </c>
      <c r="M15" s="202">
        <f>IF(R12&gt;0,(M12+N12)/R12,0)</f>
        <v>1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0.625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0.8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0.3043478261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5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5</v>
      </c>
      <c r="N19" s="195">
        <f>COUNTIF(B136:AE136,N18)</f>
        <v>3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8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8</v>
      </c>
      <c r="C20" s="195">
        <f>COUNTIF(B136:AE140,C19)</f>
        <v>14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1</v>
      </c>
      <c r="H20" s="195">
        <f t="shared" ref="H20:H21" si="6">SUM(B20:G20)</f>
        <v>23</v>
      </c>
      <c r="I20" s="22"/>
      <c r="J20" s="5"/>
      <c r="K20" s="5"/>
      <c r="L20" s="7"/>
      <c r="M20" s="196">
        <f>IF(S19&gt;0,M19/S19,0)</f>
        <v>0.625</v>
      </c>
      <c r="N20" s="196">
        <f>IF(S19&gt;0,N19/S19,0)</f>
        <v>0.375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1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0.347826087</v>
      </c>
      <c r="C21" s="196">
        <f>IF(H20&gt;0,C20/H20,0)</f>
        <v>0.6086956522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0.04347826087</v>
      </c>
      <c r="H21" s="196">
        <f t="shared" si="6"/>
        <v>1</v>
      </c>
      <c r="I21" s="22"/>
      <c r="J21" s="5"/>
      <c r="K21" s="5"/>
      <c r="L21" s="198" t="s">
        <v>80</v>
      </c>
      <c r="M21" s="212">
        <f>IF(S19&gt;0,(M19-R19)/S19,0)</f>
        <v>0.625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0.3043478261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0.9565217391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1</v>
      </c>
      <c r="C27" s="195">
        <f>COUNTIF(B137:AE137,C26)</f>
        <v>3</v>
      </c>
      <c r="D27" s="195">
        <f>COUNTIF(B137:AE137,D26)</f>
        <v>1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5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1</v>
      </c>
      <c r="N27" s="195">
        <f>COUNTIF(B138:AE138,N26)</f>
        <v>3</v>
      </c>
      <c r="O27" s="195">
        <f>COUNTIF(B138:AE138,O26)</f>
        <v>1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5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0.2</v>
      </c>
      <c r="C28" s="196">
        <f>IF(G27&gt;0,C27/G27,0)</f>
        <v>0.6</v>
      </c>
      <c r="D28" s="196">
        <f>IF(G27&gt;0,D27/G27,0)</f>
        <v>0.2</v>
      </c>
      <c r="E28" s="196">
        <f>IF(G27&gt;0,E27/G27,0)</f>
        <v>0</v>
      </c>
      <c r="F28" s="196">
        <f>IF(G27&gt;0,F27/G27,0)</f>
        <v>0</v>
      </c>
      <c r="G28" s="197">
        <f t="shared" si="7"/>
        <v>1</v>
      </c>
      <c r="H28" s="22"/>
      <c r="I28" s="223" t="s">
        <v>31</v>
      </c>
      <c r="J28" s="34"/>
      <c r="K28" s="5"/>
      <c r="L28" s="7"/>
      <c r="M28" s="196">
        <f>IF(R27&gt;0,M27/R27,0)</f>
        <v>0.2</v>
      </c>
      <c r="N28" s="196">
        <f>IF(R27&gt;0,N27/R27,0)</f>
        <v>0.6</v>
      </c>
      <c r="O28" s="196">
        <f>IF(R27&gt;0,O27/R27,0)</f>
        <v>0.2</v>
      </c>
      <c r="P28" s="196">
        <f>IF(R27&gt;0,P27/R27,0)</f>
        <v>0</v>
      </c>
      <c r="Q28" s="196">
        <f>IF(R27&gt;0,Q27/R27,0)</f>
        <v>0</v>
      </c>
      <c r="R28" s="197">
        <f t="shared" si="8"/>
        <v>1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0.2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0.2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0.8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0.8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2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1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1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1</v>
      </c>
      <c r="G34" s="195">
        <f t="shared" ref="G34:G35" si="10">SUM(B34:F34)</f>
        <v>4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1</v>
      </c>
      <c r="R34" s="195">
        <f>SUM(M34:Q34)</f>
        <v>1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0.75</v>
      </c>
      <c r="D35" s="196">
        <f t="shared" si="9"/>
        <v>0</v>
      </c>
      <c r="E35" s="196">
        <f t="shared" si="9"/>
        <v>0</v>
      </c>
      <c r="F35" s="196">
        <f t="shared" si="9"/>
        <v>0.25</v>
      </c>
      <c r="G35" s="196">
        <f t="shared" si="10"/>
        <v>1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-0.25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0.2</v>
      </c>
      <c r="K36" s="5"/>
      <c r="L36" s="198" t="s">
        <v>81</v>
      </c>
      <c r="M36" s="199">
        <f>IF(R34&gt;0,(M34-Q34)/R34,0)</f>
        <v>-1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0.2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0.75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0.2222222222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2</v>
      </c>
      <c r="C41" s="195">
        <f>COUNTIF(B137:AE137,C40)</f>
        <v>7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9</v>
      </c>
      <c r="I41" s="22"/>
      <c r="J41" s="5"/>
      <c r="K41" s="5"/>
      <c r="L41" s="7"/>
      <c r="M41" s="195">
        <f>COUNTIF(B138:AE138,M40)</f>
        <v>1</v>
      </c>
      <c r="N41" s="195">
        <f>COUNTIF(B138:AE138,N40)</f>
        <v>4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6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0.2222222222</v>
      </c>
      <c r="C42" s="196">
        <f>IF(H41&gt;0,C41/H41,0)</f>
        <v>0.7777777778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22"/>
      <c r="J42" s="5"/>
      <c r="K42" s="5"/>
      <c r="L42" s="7"/>
      <c r="M42" s="196">
        <f>IF(S41&gt;0,M41/S41,0)</f>
        <v>0.1666666667</v>
      </c>
      <c r="N42" s="196">
        <f>IF(S41&gt;0,N41/S41,0)</f>
        <v>0.6666666667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0.1666666667</v>
      </c>
      <c r="S42" s="196">
        <f t="shared" si="13"/>
        <v>1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0.2222222222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0.8333333333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R#</v>
      </c>
      <c r="C136" s="220" t="str">
        <f>VLOOKUP(B1,Dati!B2:AF14,3,0)</f>
        <v>A+</v>
      </c>
      <c r="D136" s="220" t="str">
        <f>VLOOKUP(B1,Dati!B2:AF14,4,0)</f>
        <v>B#</v>
      </c>
      <c r="E136" s="220" t="str">
        <f>VLOOKUP(B1,Dati!B2:AF14,5,0)</f>
        <v>B+</v>
      </c>
      <c r="F136" s="220" t="str">
        <f>VLOOKUP(B1,Dati!B2:AF14,6,0)</f>
        <v>R+</v>
      </c>
      <c r="G136" s="220" t="str">
        <f>VLOOKUP(B1,Dati!B2:AF14,7,0)</f>
        <v>A#</v>
      </c>
      <c r="H136" s="220" t="str">
        <f>VLOOKUP(B1,Dati!B2:AF14,8,0)</f>
        <v>A#</v>
      </c>
      <c r="I136" s="220" t="str">
        <f>VLOOKUP(B1,Dati!B2:AF14,9,0)</f>
        <v>A#</v>
      </c>
      <c r="J136" s="220" t="str">
        <f>VLOOKUP(B1,Dati!B2:AF14,10,0)</f>
        <v>R-</v>
      </c>
      <c r="K136" s="220" t="str">
        <f>VLOOKUP(B1,Dati!B2:AF14,11,0)</f>
        <v>R-</v>
      </c>
      <c r="L136" s="220" t="str">
        <f>VLOOKUP(B1,Dati!B2:AF14,12,0)</f>
        <v>B+</v>
      </c>
      <c r="M136" s="220" t="str">
        <f>VLOOKUP(B1,Dati!B2:AF14,13,0)</f>
        <v>B+</v>
      </c>
      <c r="N136" s="220" t="str">
        <f>VLOOKUP(B1,Dati!B2:AF14,14,0)</f>
        <v>A+</v>
      </c>
      <c r="O136" s="220" t="str">
        <f>VLOOKUP(B1,Dati!B2:AF14,15,0)</f>
        <v>R-</v>
      </c>
      <c r="P136" s="220" t="str">
        <f>VLOOKUP(B1,Dati!B2:AF14,16,0)</f>
        <v>R=</v>
      </c>
      <c r="Q136" s="220" t="str">
        <f>VLOOKUP(B1,Dati!B2:AF14,17,0)</f>
        <v>R+</v>
      </c>
      <c r="R136" s="220" t="str">
        <f>VLOOKUP(B1,Dati!B2:AF14,18,0)</f>
        <v>R+</v>
      </c>
      <c r="S136" s="220" t="str">
        <f>VLOOKUP(B1,Dati!B2:AF14,19,0)</f>
        <v>A+</v>
      </c>
      <c r="T136" s="220" t="str">
        <f>VLOOKUP(B1,Dati!B2:AF14,20,0)</f>
        <v>A#</v>
      </c>
      <c r="U136" s="220" t="str">
        <f>VLOOKUP(B1,Dati!B2:AF14,21,0)</f>
        <v>R-</v>
      </c>
      <c r="V136" s="220" t="str">
        <f>VLOOKUP(B1,Dati!B2:AF14,22,0)</f>
        <v>R#</v>
      </c>
      <c r="W136" s="220" t="str">
        <f>VLOOKUP(B1,Dati!B2:AF14,23,0)</f>
        <v>A#</v>
      </c>
      <c r="X136" s="220" t="str">
        <f>VLOOKUP(B1,Dati!B2:AF14,24,0)</f>
        <v>B+</v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B=</v>
      </c>
      <c r="C137" s="220" t="str">
        <f>VLOOKUP(B1,Dati!B17:AF28,3,0)</f>
        <v>R-</v>
      </c>
      <c r="D137" s="220" t="str">
        <f>VLOOKUP(B1,Dati!B17:AF28,4,0)</f>
        <v>R+</v>
      </c>
      <c r="E137" s="220" t="str">
        <f>VLOOKUP(B1,Dati!B17:AF28,5,0)</f>
        <v>A+</v>
      </c>
      <c r="F137" s="220" t="str">
        <f>VLOOKUP(B1,Dati!B17:AF28,6,0)</f>
        <v>A+</v>
      </c>
      <c r="G137" s="220" t="str">
        <f>VLOOKUP(B1,Dati!B17:AF28,7,0)</f>
        <v>B+</v>
      </c>
      <c r="H137" s="220" t="str">
        <f>VLOOKUP(B1,Dati!B17:AF28,8,0)</f>
        <v>B+</v>
      </c>
      <c r="I137" s="220" t="str">
        <f>VLOOKUP(B1,Dati!B17:AF28,9,0)</f>
        <v>B+</v>
      </c>
      <c r="J137" s="220" t="str">
        <f>VLOOKUP(B1,Dati!B17:AF28,10,0)</f>
        <v>A+</v>
      </c>
      <c r="K137" s="220" t="str">
        <f>VLOOKUP(B1,Dati!B17:AF28,11,0)</f>
        <v>R+</v>
      </c>
      <c r="L137" s="220" t="str">
        <f>VLOOKUP(B1,Dati!B17:AF28,12,0)</f>
        <v>R#</v>
      </c>
      <c r="M137" s="220" t="str">
        <f>VLOOKUP(B1,Dati!B17:AF28,13,0)</f>
        <v>R+</v>
      </c>
      <c r="N137" s="220" t="str">
        <f>VLOOKUP(B1,Dati!B17:AF28,14,0)</f>
        <v>A+</v>
      </c>
      <c r="O137" s="220" t="str">
        <f>VLOOKUP(B1,Dati!B17:AF28,15,0)</f>
        <v>A+</v>
      </c>
      <c r="P137" s="220" t="str">
        <f>VLOOKUP(B1,Dati!B17:AF28,16,0)</f>
        <v>A+</v>
      </c>
      <c r="Q137" s="220" t="str">
        <f>VLOOKUP(B1,Dati!B17:AF28,17,0)</f>
        <v>A+</v>
      </c>
      <c r="R137" s="220" t="str">
        <f>VLOOKUP(B1,Dati!B17:AF28,18,0)</f>
        <v>A#</v>
      </c>
      <c r="S137" s="220" t="str">
        <f>VLOOKUP(B1,Dati!B17:AF28,19,0)</f>
        <v>A#</v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R-</v>
      </c>
      <c r="C138" s="220" t="str">
        <f>VLOOKUP(B1,Dati!B31:AF42,3,0)</f>
        <v>A=</v>
      </c>
      <c r="D138" s="220" t="str">
        <f>VLOOKUP(B1,Dati!B31:AF42,4,0)</f>
        <v>A+</v>
      </c>
      <c r="E138" s="220" t="str">
        <f>VLOOKUP(B1,Dati!B31:AF42,5,0)</f>
        <v>A+</v>
      </c>
      <c r="F138" s="220" t="str">
        <f>VLOOKUP(B1,Dati!B31:AF42,6,0)</f>
        <v>R+</v>
      </c>
      <c r="G138" s="220" t="str">
        <f>VLOOKUP(B1,Dati!B31:AF42,7,0)</f>
        <v>B=</v>
      </c>
      <c r="H138" s="220" t="str">
        <f>VLOOKUP(B1,Dati!B31:AF42,8,0)</f>
        <v>R+</v>
      </c>
      <c r="I138" s="220" t="str">
        <f>VLOOKUP(B1,Dati!B31:AF42,9,0)</f>
        <v>R+</v>
      </c>
      <c r="J138" s="220" t="str">
        <f>VLOOKUP(B1,Dati!B31:AF42,10,0)</f>
        <v>R#</v>
      </c>
      <c r="K138" s="220" t="str">
        <f>VLOOKUP(B1,Dati!B31:AF42,11,0)</f>
        <v>A+</v>
      </c>
      <c r="L138" s="220" t="str">
        <f>VLOOKUP(B1,Dati!B31:AF42,12,0)</f>
        <v>A+</v>
      </c>
      <c r="M138" s="220" t="str">
        <f>VLOOKUP(B1,Dati!B31:AF42,13,0)</f>
        <v>A#</v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7.0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3</v>
      </c>
      <c r="N5" s="195">
        <f>COUNTIF(B136:AE136,N4)</f>
        <v>3</v>
      </c>
      <c r="O5" s="195">
        <f>COUNTIF(B136:AE136,O4)</f>
        <v>0</v>
      </c>
      <c r="P5" s="195">
        <f>COUNTIF(B136:AE136,P4)</f>
        <v>0</v>
      </c>
      <c r="Q5" s="195">
        <f>COUNTIF(B136:AE136,Q4)</f>
        <v>3</v>
      </c>
      <c r="R5" s="195">
        <f t="shared" ref="R5:R6" si="1">SUM(M5:Q5)</f>
        <v>9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7</v>
      </c>
      <c r="C6" s="195">
        <f>COUNTIF(B136:AE140,C5)</f>
        <v>7</v>
      </c>
      <c r="D6" s="195">
        <f>COUNTIF(B136:AE140,D5)</f>
        <v>1</v>
      </c>
      <c r="E6" s="195">
        <f>COUNTIF(B136:AE140,E5)</f>
        <v>1</v>
      </c>
      <c r="F6" s="195">
        <f>COUNTIF(B136:AE140,F5)</f>
        <v>3</v>
      </c>
      <c r="G6" s="195">
        <f t="shared" ref="G6:G7" si="2">SUM(B6:F6)</f>
        <v>19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0.3333333333</v>
      </c>
      <c r="N6" s="196">
        <f>IF(R5&gt;0,N5/R5,0)</f>
        <v>0.3333333333</v>
      </c>
      <c r="O6" s="196">
        <f>IF(R5&gt;0,O5/R5,0)</f>
        <v>0</v>
      </c>
      <c r="P6" s="196">
        <f>IF(R5&gt;0,P5/R5,0)</f>
        <v>0</v>
      </c>
      <c r="Q6" s="196">
        <f>IF(R5&gt;0,Q5/R5,0)</f>
        <v>0.3333333333</v>
      </c>
      <c r="R6" s="197">
        <f t="shared" si="1"/>
        <v>1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0.3684210526</v>
      </c>
      <c r="C7" s="196">
        <f>IF(G6&gt;0,C6/G6,0)</f>
        <v>0.3684210526</v>
      </c>
      <c r="D7" s="196">
        <f>IF(G6&gt;0,D6/G6,0)</f>
        <v>0.05263157895</v>
      </c>
      <c r="E7" s="196">
        <f>IF(E6&gt;0,E6/G6,0)</f>
        <v>0.05263157895</v>
      </c>
      <c r="F7" s="196">
        <f>IF(F6&gt;0,F6/G6,0)</f>
        <v>0.1578947368</v>
      </c>
      <c r="G7" s="197">
        <f t="shared" si="2"/>
        <v>1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0.2105263158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1</v>
      </c>
      <c r="K8" s="5"/>
      <c r="L8" s="198" t="s">
        <v>81</v>
      </c>
      <c r="M8" s="202">
        <f>IF(R5&gt;0,(M5+N5)/R5,0)</f>
        <v>0.6666666667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0.7368421053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1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3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3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0.2105263158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-4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3</v>
      </c>
      <c r="C27" s="195">
        <f>COUNTIF(B137:AE137,C26)</f>
        <v>3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6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1</v>
      </c>
      <c r="N27" s="195">
        <f>COUNTIF(B138:AE138,N26)</f>
        <v>1</v>
      </c>
      <c r="O27" s="195">
        <f>COUNTIF(B138:AE138,O26)</f>
        <v>1</v>
      </c>
      <c r="P27" s="195">
        <f>COUNTIF(B138:AE138,P26)</f>
        <v>1</v>
      </c>
      <c r="Q27" s="195">
        <f>COUNTIF(B138:AE138,Q26)</f>
        <v>0</v>
      </c>
      <c r="R27" s="195">
        <f t="shared" ref="R27:R28" si="8">SUM(M27:Q27)</f>
        <v>4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0.5</v>
      </c>
      <c r="C28" s="196">
        <f>IF(G27&gt;0,C27/G27,0)</f>
        <v>0.5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1</v>
      </c>
      <c r="H28" s="22"/>
      <c r="I28" s="223" t="s">
        <v>31</v>
      </c>
      <c r="J28" s="34"/>
      <c r="K28" s="5"/>
      <c r="L28" s="7"/>
      <c r="M28" s="196">
        <f>IF(R27&gt;0,M27/R27,0)</f>
        <v>0.25</v>
      </c>
      <c r="N28" s="196">
        <f>IF(R27&gt;0,N27/R27,0)</f>
        <v>0.25</v>
      </c>
      <c r="O28" s="196">
        <f>IF(R27&gt;0,O27/R27,0)</f>
        <v>0.25</v>
      </c>
      <c r="P28" s="196">
        <f>IF(R27&gt;0,P27/R27,0)</f>
        <v>0.25</v>
      </c>
      <c r="Q28" s="196">
        <f>IF(R27&gt;0,Q27/R27,0)</f>
        <v>0</v>
      </c>
      <c r="R28" s="197">
        <f t="shared" si="8"/>
        <v>1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0.5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0.25</v>
      </c>
      <c r="N29" s="34"/>
      <c r="O29" s="200"/>
      <c r="P29" s="200"/>
      <c r="Q29" s="200"/>
      <c r="R29" s="34"/>
      <c r="S29" s="5"/>
      <c r="T29" s="195">
        <f>COUNTIF(B138:AE138,T28)</f>
        <v>1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1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0.5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0.5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0.25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R#</v>
      </c>
      <c r="C136" s="220" t="str">
        <f>VLOOKUP(B1,Dati!B2:AF14,3,0)</f>
        <v>R+</v>
      </c>
      <c r="D136" s="220" t="str">
        <f>VLOOKUP(B1,Dati!B2:AF14,4,0)</f>
        <v>R=</v>
      </c>
      <c r="E136" s="220" t="str">
        <f>VLOOKUP(B1,Dati!B2:AF14,5,0)</f>
        <v>R+</v>
      </c>
      <c r="F136" s="220" t="str">
        <f>VLOOKUP(B1,Dati!B2:AF14,6,0)</f>
        <v>R=</v>
      </c>
      <c r="G136" s="220" t="str">
        <f>VLOOKUP(B1,Dati!B2:AF14,7,0)</f>
        <v>R#</v>
      </c>
      <c r="H136" s="220" t="str">
        <f>VLOOKUP(B1,Dati!B2:AF14,8,0)</f>
        <v>R#</v>
      </c>
      <c r="I136" s="220" t="str">
        <f>VLOOKUP(B1,Dati!B2:AF14,9,0)</f>
        <v>R=</v>
      </c>
      <c r="J136" s="220" t="str">
        <f>VLOOKUP(B1,Dati!B2:AF14,10,0)</f>
        <v>R+</v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R+</v>
      </c>
      <c r="C137" s="220" t="str">
        <f>VLOOKUP(B1,Dati!B17:AF28,3,0)</f>
        <v>R+</v>
      </c>
      <c r="D137" s="220" t="str">
        <f>VLOOKUP(B1,Dati!B17:AF28,4,0)</f>
        <v>R#</v>
      </c>
      <c r="E137" s="220" t="str">
        <f>VLOOKUP(B1,Dati!B17:AF28,5,0)</f>
        <v>R#</v>
      </c>
      <c r="F137" s="220" t="str">
        <f>VLOOKUP(B1,Dati!B17:AF28,6,0)</f>
        <v>R+</v>
      </c>
      <c r="G137" s="220" t="str">
        <f>VLOOKUP(B1,Dati!B17:AF28,7,0)</f>
        <v>R#</v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R#</v>
      </c>
      <c r="C138" s="220" t="str">
        <f>VLOOKUP(B1,Dati!B31:AF42,3,0)</f>
        <v>R+</v>
      </c>
      <c r="D138" s="220" t="str">
        <f>VLOOKUP(B1,Dati!B31:AF42,4,0)</f>
        <v>P=</v>
      </c>
      <c r="E138" s="220" t="str">
        <f>VLOOKUP(B1,Dati!B31:AF42,5,0)</f>
        <v>R/</v>
      </c>
      <c r="F138" s="220" t="str">
        <f>VLOOKUP(B1,Dati!B31:AF42,6,0)</f>
        <v>R-</v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9.0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2</v>
      </c>
      <c r="O5" s="195">
        <f>COUNTIF(B136:AE136,O4)</f>
        <v>0</v>
      </c>
      <c r="P5" s="195">
        <f>COUNTIF(B136:AE136,P4)</f>
        <v>0</v>
      </c>
      <c r="Q5" s="195">
        <f>COUNTIF(B136:AE136,Q4)</f>
        <v>1</v>
      </c>
      <c r="R5" s="195">
        <f t="shared" ref="R5:R6" si="1">SUM(M5:Q5)</f>
        <v>3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1</v>
      </c>
      <c r="C6" s="195">
        <f>COUNTIF(B136:AE140,C5)</f>
        <v>2</v>
      </c>
      <c r="D6" s="195">
        <f>COUNTIF(B136:AE140,D5)</f>
        <v>0</v>
      </c>
      <c r="E6" s="195">
        <f>COUNTIF(B136:AE140,E5)</f>
        <v>0</v>
      </c>
      <c r="F6" s="195">
        <f>COUNTIF(B136:AE140,F5)</f>
        <v>2</v>
      </c>
      <c r="G6" s="195">
        <f t="shared" ref="G6:G7" si="2">SUM(B6:F6)</f>
        <v>5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0.6666666667</v>
      </c>
      <c r="O6" s="196">
        <f>IF(R5&gt;0,O5/R5,0)</f>
        <v>0</v>
      </c>
      <c r="P6" s="196">
        <f>IF(R5&gt;0,P5/R5,0)</f>
        <v>0</v>
      </c>
      <c r="Q6" s="196">
        <f>IF(R5&gt;0,Q5/R5,0)</f>
        <v>0.3333333333</v>
      </c>
      <c r="R6" s="197">
        <f t="shared" si="1"/>
        <v>1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0.2</v>
      </c>
      <c r="C7" s="196">
        <f>IF(G6&gt;0,C6/G6,0)</f>
        <v>0.4</v>
      </c>
      <c r="D7" s="196">
        <f>IF(G6&gt;0,D6/G6,0)</f>
        <v>0</v>
      </c>
      <c r="E7" s="196">
        <f>IF(E6&gt;0,E6/G6,0)</f>
        <v>0</v>
      </c>
      <c r="F7" s="196">
        <f>IF(F6&gt;0,F6/G6,0)</f>
        <v>0.4</v>
      </c>
      <c r="G7" s="197">
        <f t="shared" si="2"/>
        <v>1</v>
      </c>
      <c r="H7" s="22"/>
      <c r="I7" s="34"/>
      <c r="J7" s="34"/>
      <c r="K7" s="5"/>
      <c r="L7" s="198" t="s">
        <v>80</v>
      </c>
      <c r="M7" s="199">
        <f>IF(R5&gt;0,(M5-Q5)/R5,0)</f>
        <v>-0.3333333333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-0.2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0.6666666667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0.6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3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11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3</v>
      </c>
      <c r="K12" s="5"/>
      <c r="L12" s="7"/>
      <c r="M12" s="195">
        <f>COUNTIF(B136:AE136,M11)</f>
        <v>0</v>
      </c>
      <c r="N12" s="195">
        <f>COUNTIF(B136:AE136,N11)</f>
        <v>3</v>
      </c>
      <c r="O12" s="195">
        <f>COUNTIF(B136:AE136,O11)</f>
        <v>0</v>
      </c>
      <c r="P12" s="195">
        <f>COUNTIF(B136:AE136,P11)</f>
        <v>0</v>
      </c>
      <c r="Q12" s="195">
        <f>COUNTIF(B136:AE136,Q11)</f>
        <v>2</v>
      </c>
      <c r="R12" s="195">
        <f t="shared" ref="R12:R13" si="3">SUM(M12:Q12)</f>
        <v>5</v>
      </c>
      <c r="S12" s="22"/>
      <c r="T12" s="206" t="s">
        <v>86</v>
      </c>
      <c r="U12" s="208">
        <f>Q5</f>
        <v>1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1</v>
      </c>
      <c r="C13" s="195">
        <f>COUNTIF(B136:AE140,C12)</f>
        <v>10</v>
      </c>
      <c r="D13" s="195">
        <f>COUNTIF(B136:AE140,D12)</f>
        <v>0</v>
      </c>
      <c r="E13" s="195">
        <f>COUNTIF(B136:AE140,E12)</f>
        <v>0</v>
      </c>
      <c r="F13" s="195">
        <f>COUNTIF(B136:AE140,F12)</f>
        <v>2</v>
      </c>
      <c r="G13" s="195">
        <f t="shared" ref="G13:G14" si="4">SUM(B13:F13)</f>
        <v>13</v>
      </c>
      <c r="H13" s="22"/>
      <c r="I13" s="206" t="s">
        <v>86</v>
      </c>
      <c r="J13" s="208">
        <f>F6</f>
        <v>2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0.07692307692</v>
      </c>
      <c r="C14" s="196">
        <f>IF(G13&gt;0,C13/G13,0)</f>
        <v>0.7692307692</v>
      </c>
      <c r="D14" s="196">
        <f>IF(G13&gt;0,D13/G13,0)</f>
        <v>0</v>
      </c>
      <c r="E14" s="196">
        <f>IF(G13&gt;0,E13/G13,0)</f>
        <v>0</v>
      </c>
      <c r="F14" s="196">
        <f>IF(G13&gt;0,F13/G13,0)</f>
        <v>0.1538461538</v>
      </c>
      <c r="G14" s="196">
        <f t="shared" si="4"/>
        <v>1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-0.4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-0.3333333333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-0.07692307692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-0.2</v>
      </c>
      <c r="K15" s="5"/>
      <c r="L15" s="198" t="s">
        <v>81</v>
      </c>
      <c r="M15" s="202">
        <f>IF(R12&gt;0,(M12+N12)/R12,0)</f>
        <v>0.6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0.2727272727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0.8461538462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0.2307692308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6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3</v>
      </c>
      <c r="N19" s="195">
        <f>COUNTIF(B136:AE136,N18)</f>
        <v>5</v>
      </c>
      <c r="O19" s="195">
        <f>COUNTIF(B136:AE136,O18)</f>
        <v>0</v>
      </c>
      <c r="P19" s="195">
        <f>COUNTIF(B136:AE136,P18)</f>
        <v>3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11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10</v>
      </c>
      <c r="C20" s="195">
        <f>COUNTIF(B136:AE140,C19)</f>
        <v>21</v>
      </c>
      <c r="D20" s="195">
        <f>COUNTIF(B136:AE140,D19)</f>
        <v>0</v>
      </c>
      <c r="E20" s="195">
        <f>COUNTIF(B136:AE140,E19)</f>
        <v>7</v>
      </c>
      <c r="F20" s="195">
        <f>COUNTIF(B136:AE140,F19)</f>
        <v>0</v>
      </c>
      <c r="G20" s="195">
        <f>COUNTIF(B136:AE140,G19)</f>
        <v>1</v>
      </c>
      <c r="H20" s="195">
        <f t="shared" ref="H20:H21" si="6">SUM(B20:G20)</f>
        <v>39</v>
      </c>
      <c r="I20" s="22"/>
      <c r="J20" s="5"/>
      <c r="K20" s="5"/>
      <c r="L20" s="7"/>
      <c r="M20" s="196">
        <f>IF(S19&gt;0,M19/S19,0)</f>
        <v>0.2727272727</v>
      </c>
      <c r="N20" s="196">
        <f>IF(S19&gt;0,N19/S19,0)</f>
        <v>0.4545454545</v>
      </c>
      <c r="O20" s="196">
        <f>IF(S19&gt;0,O19/S19,0)</f>
        <v>0</v>
      </c>
      <c r="P20" s="196">
        <f>IF(S19&gt;0,P19/S19,0)</f>
        <v>0.2727272727</v>
      </c>
      <c r="Q20" s="196">
        <f>IF(S19&gt;0,Q19/S19,0)</f>
        <v>0</v>
      </c>
      <c r="R20" s="196">
        <f>IF(S19&gt;0,R19/S19,0)</f>
        <v>0</v>
      </c>
      <c r="S20" s="196">
        <f t="shared" si="5"/>
        <v>1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0.2564102564</v>
      </c>
      <c r="C21" s="196">
        <f>IF(H20&gt;0,C20/H20,0)</f>
        <v>0.5384615385</v>
      </c>
      <c r="D21" s="196">
        <f>IF(H20&gt;0,D20/H20,0)</f>
        <v>0</v>
      </c>
      <c r="E21" s="196">
        <f>IF(H20&gt;0,E20/H20,0)</f>
        <v>0.1794871795</v>
      </c>
      <c r="F21" s="196">
        <f>IF(H20&gt;0,F20/H20,0)</f>
        <v>0</v>
      </c>
      <c r="G21" s="196">
        <f>IF(H20&gt;0,G20/H20,0)</f>
        <v>0.02564102564</v>
      </c>
      <c r="H21" s="196">
        <f t="shared" si="6"/>
        <v>1</v>
      </c>
      <c r="I21" s="22"/>
      <c r="J21" s="5"/>
      <c r="K21" s="5"/>
      <c r="L21" s="198" t="s">
        <v>80</v>
      </c>
      <c r="M21" s="212">
        <f>IF(S19&gt;0,(M19-R19)/S19,0)</f>
        <v>0.2727272727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0.2307692308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1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0.9743589744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1</v>
      </c>
      <c r="G27" s="195">
        <f t="shared" ref="G27:G28" si="7">SUM(B27:F27)</f>
        <v>1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1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1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1</v>
      </c>
      <c r="G28" s="197">
        <f t="shared" si="7"/>
        <v>1</v>
      </c>
      <c r="H28" s="22"/>
      <c r="I28" s="223" t="s">
        <v>31</v>
      </c>
      <c r="J28" s="34"/>
      <c r="K28" s="5"/>
      <c r="L28" s="7"/>
      <c r="M28" s="196">
        <f>IF(R27&gt;0,M27/R27,0)</f>
        <v>1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1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-1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1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1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4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1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2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2</v>
      </c>
      <c r="H34" s="22"/>
      <c r="I34" s="206" t="s">
        <v>86</v>
      </c>
      <c r="J34" s="208">
        <f>F27</f>
        <v>1</v>
      </c>
      <c r="K34" s="5"/>
      <c r="L34" s="7"/>
      <c r="M34" s="195">
        <f>COUNTIF(B138:AE138,M33)</f>
        <v>1</v>
      </c>
      <c r="N34" s="195">
        <f>COUNTIF(B138:AE138,N33)</f>
        <v>5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6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1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-1</v>
      </c>
      <c r="K36" s="5"/>
      <c r="L36" s="198" t="s">
        <v>81</v>
      </c>
      <c r="M36" s="199">
        <f>IF(R34&gt;0,(M34-Q34)/R34,0)</f>
        <v>0.1666666667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1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1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0.25</v>
      </c>
      <c r="K37" s="5"/>
      <c r="M37" s="202">
        <f>IF(R34&gt;0,(M34+N34)/R34,0)</f>
        <v>1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0.1666666667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4</v>
      </c>
      <c r="C41" s="195">
        <f>COUNTIF(B137:AE137,C40)</f>
        <v>9</v>
      </c>
      <c r="D41" s="195">
        <f>COUNTIF(B137:AE137,D40)</f>
        <v>0</v>
      </c>
      <c r="E41" s="195">
        <f>COUNTIF(B137:AE137,E40)</f>
        <v>3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16</v>
      </c>
      <c r="I41" s="22"/>
      <c r="J41" s="5"/>
      <c r="K41" s="5"/>
      <c r="L41" s="7"/>
      <c r="M41" s="195">
        <f>COUNTIF(B138:AE138,M40)</f>
        <v>3</v>
      </c>
      <c r="N41" s="195">
        <f>COUNTIF(B138:AE138,N40)</f>
        <v>7</v>
      </c>
      <c r="O41" s="195">
        <f>COUNTIF(B138:AE138,O40)</f>
        <v>0</v>
      </c>
      <c r="P41" s="195">
        <f>COUNTIF(B138:AE138,P40)</f>
        <v>1</v>
      </c>
      <c r="Q41" s="195">
        <f>COUNTIF(B138:AE138,Q40)</f>
        <v>0</v>
      </c>
      <c r="R41" s="195">
        <f>COUNTIF(B138:AE138,R40)</f>
        <v>1</v>
      </c>
      <c r="S41" s="195">
        <f t="shared" ref="S41:S42" si="13">SUM(M41:R41)</f>
        <v>12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0.25</v>
      </c>
      <c r="C42" s="196">
        <f>IF(H41&gt;0,C41/H41,0)</f>
        <v>0.5625</v>
      </c>
      <c r="D42" s="196">
        <f>IF(H41&gt;0,D41/H41,0)</f>
        <v>0</v>
      </c>
      <c r="E42" s="196">
        <f>IF(H41&gt;0,E41/H41,0)</f>
        <v>0.1875</v>
      </c>
      <c r="F42" s="196">
        <f>IF(H41&gt;0,F41/H41,0)</f>
        <v>0</v>
      </c>
      <c r="G42" s="196">
        <f>IF(H41&gt;0,G41/H41,0)</f>
        <v>0</v>
      </c>
      <c r="H42" s="196">
        <f t="shared" si="12"/>
        <v>1</v>
      </c>
      <c r="I42" s="22"/>
      <c r="J42" s="5"/>
      <c r="K42" s="5"/>
      <c r="L42" s="7"/>
      <c r="M42" s="196">
        <f>IF(S41&gt;0,M41/S41,0)</f>
        <v>0.25</v>
      </c>
      <c r="N42" s="196">
        <f>IF(S41&gt;0,N41/S41,0)</f>
        <v>0.5833333333</v>
      </c>
      <c r="O42" s="196">
        <f>IF(S41&gt;0,O41/S41,0)</f>
        <v>0</v>
      </c>
      <c r="P42" s="196">
        <f>IF(S41&gt;0,P41/S41,0)</f>
        <v>0.08333333333</v>
      </c>
      <c r="Q42" s="196">
        <f>IF(S41&gt;0,Q41/S41,0)</f>
        <v>0</v>
      </c>
      <c r="R42" s="196">
        <f>IF(S41&gt;0,R41/S41,0)</f>
        <v>0.08333333333</v>
      </c>
      <c r="S42" s="196">
        <f t="shared" si="13"/>
        <v>1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0.25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0.1666666667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1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0.9166666667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A#</v>
      </c>
      <c r="C136" s="220" t="str">
        <f>VLOOKUP(B1,Dati!B2:AF14,3,0)</f>
        <v>A#</v>
      </c>
      <c r="D136" s="220" t="str">
        <f>VLOOKUP(B1,Dati!B2:AF14,4,0)</f>
        <v>B+</v>
      </c>
      <c r="E136" s="220" t="str">
        <f>VLOOKUP(B1,Dati!B2:AF14,5,0)</f>
        <v>B=</v>
      </c>
      <c r="F136" s="220" t="str">
        <f>VLOOKUP(B1,Dati!B2:AF14,6,0)</f>
        <v>R+</v>
      </c>
      <c r="G136" s="220" t="str">
        <f>VLOOKUP(B1,Dati!B2:AF14,7,0)</f>
        <v>A-</v>
      </c>
      <c r="H136" s="220" t="str">
        <f>VLOOKUP(B1,Dati!B2:AF14,8,0)</f>
        <v>R=</v>
      </c>
      <c r="I136" s="220" t="str">
        <f>VLOOKUP(B1,Dati!B2:AF14,9,0)</f>
        <v>R+</v>
      </c>
      <c r="J136" s="220" t="str">
        <f>VLOOKUP(B1,Dati!B2:AF14,10,0)</f>
        <v>A+</v>
      </c>
      <c r="K136" s="220" t="str">
        <f>VLOOKUP(B1,Dati!B2:AF14,11,0)</f>
        <v>A+</v>
      </c>
      <c r="L136" s="220" t="str">
        <f>VLOOKUP(B1,Dati!B2:AF14,12,0)</f>
        <v>A-</v>
      </c>
      <c r="M136" s="220" t="str">
        <f>VLOOKUP(B1,Dati!B2:AF14,13,0)</f>
        <v>A#</v>
      </c>
      <c r="N136" s="220" t="str">
        <f>VLOOKUP(B1,Dati!B2:AF14,14,0)</f>
        <v>A-</v>
      </c>
      <c r="O136" s="220" t="str">
        <f>VLOOKUP(B1,Dati!B2:AF14,15,0)</f>
        <v>A+</v>
      </c>
      <c r="P136" s="220" t="str">
        <f>VLOOKUP(B1,Dati!B2:AF14,16,0)</f>
        <v>A+</v>
      </c>
      <c r="Q136" s="220" t="str">
        <f>VLOOKUP(B1,Dati!B2:AF14,17,0)</f>
        <v>B+</v>
      </c>
      <c r="R136" s="220" t="str">
        <f>VLOOKUP(B1,Dati!B2:AF14,18,0)</f>
        <v>B+</v>
      </c>
      <c r="S136" s="220" t="str">
        <f>VLOOKUP(B1,Dati!B2:AF14,19,0)</f>
        <v>B=</v>
      </c>
      <c r="T136" s="220" t="str">
        <f>VLOOKUP(B1,Dati!B2:AF14,20,0)</f>
        <v>A+</v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A+</v>
      </c>
      <c r="C137" s="220" t="str">
        <f>VLOOKUP(B1,Dati!B17:AF28,3,0)</f>
        <v>A#</v>
      </c>
      <c r="D137" s="220" t="str">
        <f>VLOOKUP(B1,Dati!B17:AF28,4,0)</f>
        <v>B+</v>
      </c>
      <c r="E137" s="220" t="str">
        <f>VLOOKUP(B1,Dati!B17:AF28,5,0)</f>
        <v>A+</v>
      </c>
      <c r="F137" s="220" t="str">
        <f>VLOOKUP(B1,Dati!B17:AF28,6,0)</f>
        <v>A-</v>
      </c>
      <c r="G137" s="220" t="str">
        <f>VLOOKUP(B1,Dati!B17:AF28,7,0)</f>
        <v>A+</v>
      </c>
      <c r="H137" s="220" t="str">
        <f>VLOOKUP(B1,Dati!B17:AF28,8,0)</f>
        <v>A#</v>
      </c>
      <c r="I137" s="220" t="str">
        <f>VLOOKUP(B1,Dati!B17:AF28,9,0)</f>
        <v>A#</v>
      </c>
      <c r="J137" s="220" t="str">
        <f>VLOOKUP(B1,Dati!B17:AF28,10,0)</f>
        <v>A+</v>
      </c>
      <c r="K137" s="220" t="str">
        <f>VLOOKUP(B1,Dati!B17:AF28,11,0)</f>
        <v>A#</v>
      </c>
      <c r="L137" s="220" t="str">
        <f>VLOOKUP(B1,Dati!B17:AF28,12,0)</f>
        <v>A+</v>
      </c>
      <c r="M137" s="220" t="str">
        <f>VLOOKUP(B1,Dati!B17:AF28,13,0)</f>
        <v>R=</v>
      </c>
      <c r="N137" s="220" t="str">
        <f>VLOOKUP(B1,Dati!B17:AF28,14,0)</f>
        <v>A+</v>
      </c>
      <c r="O137" s="220" t="str">
        <f>VLOOKUP(B1,Dati!B17:AF28,15,0)</f>
        <v>A+</v>
      </c>
      <c r="P137" s="220" t="str">
        <f>VLOOKUP(B1,Dati!B17:AF28,16,0)</f>
        <v>A-</v>
      </c>
      <c r="Q137" s="220" t="str">
        <f>VLOOKUP(B1,Dati!B17:AF28,17,0)</f>
        <v>A-</v>
      </c>
      <c r="R137" s="220" t="str">
        <f>VLOOKUP(B1,Dati!B17:AF28,18,0)</f>
        <v>A+</v>
      </c>
      <c r="S137" s="220" t="str">
        <f>VLOOKUP(B1,Dati!B17:AF28,19,0)</f>
        <v>A+</v>
      </c>
      <c r="T137" s="220" t="str">
        <f>VLOOKUP(B1,Dati!B17:AF28,20,0)</f>
        <v>B+</v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A+</v>
      </c>
      <c r="C138" s="220" t="str">
        <f>VLOOKUP(B1,Dati!B31:AF42,3,0)</f>
        <v>A#</v>
      </c>
      <c r="D138" s="220" t="str">
        <f>VLOOKUP(B1,Dati!B31:AF42,4,0)</f>
        <v>A+</v>
      </c>
      <c r="E138" s="220" t="str">
        <f>VLOOKUP(B1,Dati!B31:AF42,5,0)</f>
        <v>A-</v>
      </c>
      <c r="F138" s="220" t="str">
        <f>VLOOKUP(B1,Dati!B31:AF42,6,0)</f>
        <v>A#</v>
      </c>
      <c r="G138" s="220" t="str">
        <f>VLOOKUP(B1,Dati!B31:AF42,7,0)</f>
        <v>A+</v>
      </c>
      <c r="H138" s="220" t="str">
        <f>VLOOKUP(B1,Dati!B31:AF42,8,0)</f>
        <v>B+</v>
      </c>
      <c r="I138" s="220" t="str">
        <f>VLOOKUP(B1,Dati!B31:AF42,9,0)</f>
        <v>A+</v>
      </c>
      <c r="J138" s="220" t="str">
        <f>VLOOKUP(B1,Dati!B31:AF42,10,0)</f>
        <v>A+</v>
      </c>
      <c r="K138" s="220" t="str">
        <f>VLOOKUP(B1,Dati!B31:AF42,11,0)</f>
        <v>A#</v>
      </c>
      <c r="L138" s="220" t="str">
        <f>VLOOKUP(B1,Dati!B31:AF42,12,0)</f>
        <v>A+</v>
      </c>
      <c r="M138" s="220" t="str">
        <f>VLOOKUP(B1,Dati!B31:AF42,13,0)</f>
        <v>A+</v>
      </c>
      <c r="N138" s="220" t="str">
        <f>VLOOKUP(B1,Dati!B31:AF42,14,0)</f>
        <v>A=</v>
      </c>
      <c r="O138" s="220" t="str">
        <f>VLOOKUP(B1,Dati!B31:AF42,15,0)</f>
        <v>R#</v>
      </c>
      <c r="P138" s="220" t="str">
        <f>VLOOKUP(B1,Dati!B31:AF42,16,0)</f>
        <v>B+</v>
      </c>
      <c r="Q138" s="220" t="str">
        <f>VLOOKUP(B1,Dati!B31:AF42,17,0)</f>
        <v>B#</v>
      </c>
      <c r="R138" s="220" t="str">
        <f>VLOOKUP(B1,Dati!B31:AF42,18,0)</f>
        <v>B+</v>
      </c>
      <c r="S138" s="220" t="str">
        <f>VLOOKUP(B1,Dati!B31:AF42,19,0)</f>
        <v>B+</v>
      </c>
      <c r="T138" s="220" t="str">
        <f>VLOOKUP(B1,Dati!B31:AF42,20,0)</f>
        <v>B+</v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5.0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0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0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3.0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0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0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/>
      </c>
      <c r="C136" s="220" t="str">
        <f>VLOOKUP(B1,Dati!B2:AF14,3,0)</f>
        <v/>
      </c>
      <c r="D136" s="220" t="str">
        <f>VLOOKUP(B1,Dati!B2:AF14,4,0)</f>
        <v/>
      </c>
      <c r="E136" s="220" t="str">
        <f>VLOOKUP(B1,Dati!B2:AF14,5,0)</f>
        <v/>
      </c>
      <c r="F136" s="220" t="str">
        <f>VLOOKUP(B1,Dati!B2:AF14,6,0)</f>
        <v/>
      </c>
      <c r="G136" s="220" t="str">
        <f>VLOOKUP(B1,Dati!B2:AF14,7,0)</f>
        <v/>
      </c>
      <c r="H136" s="220" t="str">
        <f>VLOOKUP(B1,Dati!B2:AF14,8,0)</f>
        <v/>
      </c>
      <c r="I136" s="220" t="str">
        <f>VLOOKUP(B1,Dati!B2:AF14,9,0)</f>
        <v/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/>
      </c>
      <c r="C137" s="220" t="str">
        <f>VLOOKUP(B1,Dati!B17:AF28,3,0)</f>
        <v/>
      </c>
      <c r="D137" s="220" t="str">
        <f>VLOOKUP(B1,Dati!B17:AF28,4,0)</f>
        <v/>
      </c>
      <c r="E137" s="220" t="str">
        <f>VLOOKUP(B1,Dati!B17:AF28,5,0)</f>
        <v/>
      </c>
      <c r="F137" s="220" t="str">
        <f>VLOOKUP(B1,Dati!B17:AF28,6,0)</f>
        <v/>
      </c>
      <c r="G137" s="220" t="str">
        <f>VLOOKUP(B1,Dati!B17:AF28,7,0)</f>
        <v/>
      </c>
      <c r="H137" s="220" t="str">
        <f>VLOOKUP(B1,Dati!B17:AF28,8,0)</f>
        <v/>
      </c>
      <c r="I137" s="220" t="str">
        <f>VLOOKUP(B1,Dati!B17:AF28,9,0)</f>
        <v/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/>
      </c>
      <c r="C138" s="220" t="str">
        <f>VLOOKUP(B1,Dati!B31:AF42,3,0)</f>
        <v/>
      </c>
      <c r="D138" s="220" t="str">
        <f>VLOOKUP(B1,Dati!B31:AF42,4,0)</f>
        <v/>
      </c>
      <c r="E138" s="220" t="str">
        <f>VLOOKUP(B1,Dati!B31:AF42,5,0)</f>
        <v/>
      </c>
      <c r="F138" s="220" t="str">
        <f>VLOOKUP(B1,Dati!B31:AF42,6,0)</f>
        <v/>
      </c>
      <c r="G138" s="220" t="str">
        <f>VLOOKUP(B1,Dati!B31:AF42,7,0)</f>
        <v/>
      </c>
      <c r="H138" s="220" t="str">
        <f>VLOOKUP(B1,Dati!B31:AF42,8,0)</f>
        <v/>
      </c>
      <c r="I138" s="220" t="str">
        <f>VLOOKUP(B1,Dati!B31:AF42,9,0)</f>
        <v/>
      </c>
      <c r="J138" s="220" t="str">
        <f>VLOOKUP(B1,Dati!B31:AF42,10,0)</f>
        <v/>
      </c>
      <c r="K138" s="220" t="str">
        <f>VLOOKUP(B1,Dati!B31:AF42,11,0)</f>
        <v/>
      </c>
      <c r="L138" s="220" t="str">
        <f>VLOOKUP(B1,Dati!B31:AF42,12,0)</f>
        <v/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18.0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1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7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2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5</v>
      </c>
      <c r="K12" s="5"/>
      <c r="L12" s="7"/>
      <c r="M12" s="195">
        <f>COUNTIF(B136:AE136,M11)</f>
        <v>0</v>
      </c>
      <c r="N12" s="195">
        <f>COUNTIF(B136:AE136,N11)</f>
        <v>5</v>
      </c>
      <c r="O12" s="195">
        <f>COUNTIF(B136:AE136,O11)</f>
        <v>0</v>
      </c>
      <c r="P12" s="195">
        <f>COUNTIF(B136:AE136,P11)</f>
        <v>0</v>
      </c>
      <c r="Q12" s="195">
        <f>COUNTIF(B136:AE136,Q11)</f>
        <v>1</v>
      </c>
      <c r="R12" s="195">
        <f t="shared" ref="R12:R13" si="3">SUM(M12:Q12)</f>
        <v>6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4</v>
      </c>
      <c r="C13" s="195">
        <f>COUNTIF(B136:AE140,C12)</f>
        <v>11</v>
      </c>
      <c r="D13" s="195">
        <f>COUNTIF(B136:AE140,D12)</f>
        <v>0</v>
      </c>
      <c r="E13" s="195">
        <f>COUNTIF(B136:AE140,E12)</f>
        <v>0</v>
      </c>
      <c r="F13" s="195">
        <f>COUNTIF(B136:AE140,F12)</f>
        <v>3</v>
      </c>
      <c r="G13" s="195">
        <f t="shared" ref="G13:G14" si="4">SUM(B13:F13)</f>
        <v>18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0.2222222222</v>
      </c>
      <c r="C14" s="196">
        <f>IF(G13&gt;0,C13/G13,0)</f>
        <v>0.6111111111</v>
      </c>
      <c r="D14" s="196">
        <f>IF(G13&gt;0,D13/G13,0)</f>
        <v>0</v>
      </c>
      <c r="E14" s="196">
        <f>IF(G13&gt;0,E13/G13,0)</f>
        <v>0</v>
      </c>
      <c r="F14" s="196">
        <f>IF(G13&gt;0,F13/G13,0)</f>
        <v>0.1666666667</v>
      </c>
      <c r="G14" s="196">
        <f t="shared" si="4"/>
        <v>1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-0.1666666667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0.05555555556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0.8333333333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-0.5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0.8333333333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2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1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1</v>
      </c>
      <c r="S19" s="195">
        <f t="shared" ref="S19:S20" si="5">SUM(M19:R19)</f>
        <v>2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2</v>
      </c>
      <c r="C20" s="195">
        <f>COUNTIF(B136:AE140,C19)</f>
        <v>4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2</v>
      </c>
      <c r="H20" s="195">
        <f t="shared" ref="H20:H21" si="6">SUM(B20:G20)</f>
        <v>8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0.5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0.5</v>
      </c>
      <c r="S20" s="196">
        <f t="shared" si="5"/>
        <v>1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0.25</v>
      </c>
      <c r="C21" s="196">
        <f>IF(H20&gt;0,C20/H20,0)</f>
        <v>0.5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0.25</v>
      </c>
      <c r="H21" s="196">
        <f t="shared" si="6"/>
        <v>1</v>
      </c>
      <c r="I21" s="22"/>
      <c r="J21" s="5"/>
      <c r="K21" s="5"/>
      <c r="L21" s="198" t="s">
        <v>80</v>
      </c>
      <c r="M21" s="212">
        <f>IF(S19&gt;0,(M19-R19)/S19,0)</f>
        <v>-0.5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0.5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0.75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1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3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4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1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2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2</v>
      </c>
      <c r="C34" s="195">
        <f>COUNTIF(B137:AE137,C33)</f>
        <v>3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5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2</v>
      </c>
      <c r="N34" s="195">
        <f>COUNTIF(B138:AE138,N33)</f>
        <v>3</v>
      </c>
      <c r="O34" s="195">
        <f>COUNTIF(B138:AE138,O33)</f>
        <v>0</v>
      </c>
      <c r="P34" s="195">
        <f>COUNTIF(B138:AE138,P33)</f>
        <v>0</v>
      </c>
      <c r="Q34" s="195">
        <f>COUNTIF(B138:AE138,Q33)</f>
        <v>2</v>
      </c>
      <c r="R34" s="195">
        <f>SUM(M34:Q34)</f>
        <v>7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0.4</v>
      </c>
      <c r="C35" s="196">
        <f t="shared" si="9"/>
        <v>0.6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1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0.4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1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-0.5</v>
      </c>
      <c r="K37" s="5"/>
      <c r="M37" s="202">
        <f>IF(R34&gt;0,(M34+N34)/R34,0)</f>
        <v>0.7142857143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0.5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1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1</v>
      </c>
      <c r="H41" s="195">
        <f t="shared" ref="H41:H42" si="12">SUM(B41:G41)</f>
        <v>2</v>
      </c>
      <c r="I41" s="22"/>
      <c r="J41" s="5"/>
      <c r="K41" s="5"/>
      <c r="L41" s="7"/>
      <c r="M41" s="195">
        <f>COUNTIF(B138:AE138,M40)</f>
        <v>2</v>
      </c>
      <c r="N41" s="195">
        <f>COUNTIF(B138:AE138,N40)</f>
        <v>2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4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0.5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0.5</v>
      </c>
      <c r="H42" s="196">
        <f t="shared" si="12"/>
        <v>1</v>
      </c>
      <c r="I42" s="22"/>
      <c r="J42" s="5"/>
      <c r="K42" s="5"/>
      <c r="L42" s="7"/>
      <c r="M42" s="196">
        <f>IF(S41&gt;0,M41/S41,0)</f>
        <v>0.5</v>
      </c>
      <c r="N42" s="196">
        <f>IF(S41&gt;0,N41/S41,0)</f>
        <v>0.5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1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-0.5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0.5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0.5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1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A+</v>
      </c>
      <c r="C136" s="220" t="str">
        <f>VLOOKUP(B1,Dati!B2:AF14,3,0)</f>
        <v>B+</v>
      </c>
      <c r="D136" s="220" t="str">
        <f>VLOOKUP(B1,Dati!B2:AF14,4,0)</f>
        <v>B=</v>
      </c>
      <c r="E136" s="220" t="str">
        <f>VLOOKUP(B1,Dati!B2:AF14,5,0)</f>
        <v>A=</v>
      </c>
      <c r="F136" s="220" t="str">
        <f>VLOOKUP(B1,Dati!B2:AF14,6,0)</f>
        <v>B+</v>
      </c>
      <c r="G136" s="220" t="str">
        <f>VLOOKUP(B1,Dati!B2:AF14,7,0)</f>
        <v>B+</v>
      </c>
      <c r="H136" s="220" t="str">
        <f>VLOOKUP(B1,Dati!B2:AF14,8,0)</f>
        <v>B+</v>
      </c>
      <c r="I136" s="220" t="str">
        <f>VLOOKUP(B1,Dati!B2:AF14,9,0)</f>
        <v>B+</v>
      </c>
      <c r="J136" s="220" t="str">
        <f>VLOOKUP(B1,Dati!B2:AF14,10,0)</f>
        <v/>
      </c>
      <c r="K136" s="220" t="str">
        <f>VLOOKUP(B1,Dati!B2:AF14,11,0)</f>
        <v/>
      </c>
      <c r="L136" s="220" t="str">
        <f>VLOOKUP(B1,Dati!B2:AF14,12,0)</f>
        <v/>
      </c>
      <c r="M136" s="220" t="str">
        <f>VLOOKUP(B1,Dati!B2:AF14,13,0)</f>
        <v/>
      </c>
      <c r="N136" s="220" t="str">
        <f>VLOOKUP(B1,Dati!B2:AF14,14,0)</f>
        <v/>
      </c>
      <c r="O136" s="220" t="str">
        <f>VLOOKUP(B1,Dati!B2:AF14,15,0)</f>
        <v/>
      </c>
      <c r="P136" s="220" t="str">
        <f>VLOOKUP(B1,Dati!B2:AF14,16,0)</f>
        <v/>
      </c>
      <c r="Q136" s="220" t="str">
        <f>VLOOKUP(B1,Dati!B2:AF14,17,0)</f>
        <v/>
      </c>
      <c r="R136" s="220" t="str">
        <f>VLOOKUP(B1,Dati!B2:AF14,18,0)</f>
        <v/>
      </c>
      <c r="S136" s="220" t="str">
        <f>VLOOKUP(B1,Dati!B2:AF14,19,0)</f>
        <v/>
      </c>
      <c r="T136" s="220" t="str">
        <f>VLOOKUP(B1,Dati!B2:AF14,20,0)</f>
        <v/>
      </c>
      <c r="U136" s="220" t="str">
        <f>VLOOKUP(B1,Dati!B2:AF14,21,0)</f>
        <v/>
      </c>
      <c r="V136" s="220" t="str">
        <f>VLOOKUP(B1,Dati!B2:AF14,22,0)</f>
        <v/>
      </c>
      <c r="W136" s="220" t="str">
        <f>VLOOKUP(B1,Dati!B2:AF14,23,0)</f>
        <v/>
      </c>
      <c r="X136" s="220" t="str">
        <f>VLOOKUP(B1,Dati!B2:AF14,24,0)</f>
        <v/>
      </c>
      <c r="Y136" s="220" t="str">
        <f>VLOOKUP(B1,Dati!B2:AF14,25,0)</f>
        <v/>
      </c>
      <c r="Z136" s="220" t="str">
        <f>VLOOKUP(B1,Dati!B2:AF14,26,0)</f>
        <v/>
      </c>
      <c r="AA136" s="220" t="str">
        <f>VLOOKUP(B1,Dati!B2:AF14,27,0)</f>
        <v/>
      </c>
      <c r="AB136" s="220" t="str">
        <f>VLOOKUP(B1,Dati!B2:AF14,28,0)</f>
        <v/>
      </c>
      <c r="AC136" s="220" t="str">
        <f>VLOOKUP(B1,Dati!B2:AF14,29,0)</f>
        <v/>
      </c>
      <c r="AD136" s="220" t="str">
        <f>VLOOKUP(B1,Dati!B2:AF14,30,0)</f>
        <v/>
      </c>
      <c r="AE136" s="220" t="str">
        <f>VLOOKUP(B1,Dati!B2:AF14,31,0)</f>
        <v/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B+</v>
      </c>
      <c r="C137" s="220" t="str">
        <f>VLOOKUP(B1,Dati!B17:AF28,3,0)</f>
        <v>A=</v>
      </c>
      <c r="D137" s="220" t="str">
        <f>VLOOKUP(B1,Dati!B17:AF28,4,0)</f>
        <v>M#</v>
      </c>
      <c r="E137" s="220" t="str">
        <f>VLOOKUP(B1,Dati!B17:AF28,5,0)</f>
        <v>B#</v>
      </c>
      <c r="F137" s="220" t="str">
        <f>VLOOKUP(B1,Dati!B17:AF28,6,0)</f>
        <v>B#</v>
      </c>
      <c r="G137" s="220" t="str">
        <f>VLOOKUP(B1,Dati!B17:AF28,7,0)</f>
        <v>B+</v>
      </c>
      <c r="H137" s="220" t="str">
        <f>VLOOKUP(B1,Dati!B17:AF28,8,0)</f>
        <v>B+</v>
      </c>
      <c r="I137" s="220" t="str">
        <f>VLOOKUP(B1,Dati!B17:AF28,9,0)</f>
        <v>A+</v>
      </c>
      <c r="J137" s="220" t="str">
        <f>VLOOKUP(B1,Dati!B17:AF28,10,0)</f>
        <v/>
      </c>
      <c r="K137" s="220" t="str">
        <f>VLOOKUP(B1,Dati!B17:AF28,11,0)</f>
        <v/>
      </c>
      <c r="L137" s="220" t="str">
        <f>VLOOKUP(B1,Dati!B17:AF28,12,0)</f>
        <v/>
      </c>
      <c r="M137" s="220" t="str">
        <f>VLOOKUP(B1,Dati!B17:AF28,13,0)</f>
        <v/>
      </c>
      <c r="N137" s="220" t="str">
        <f>VLOOKUP(B1,Dati!B17:AF28,14,0)</f>
        <v/>
      </c>
      <c r="O137" s="220" t="str">
        <f>VLOOKUP(B1,Dati!B17:AF28,15,0)</f>
        <v/>
      </c>
      <c r="P137" s="220" t="str">
        <f>VLOOKUP(B1,Dati!B17:AF28,16,0)</f>
        <v/>
      </c>
      <c r="Q137" s="220" t="str">
        <f>VLOOKUP(B1,Dati!B17:AF28,17,0)</f>
        <v/>
      </c>
      <c r="R137" s="220" t="str">
        <f>VLOOKUP(B1,Dati!B17:AF28,18,0)</f>
        <v/>
      </c>
      <c r="S137" s="220" t="str">
        <f>VLOOKUP(B1,Dati!B17:AF28,19,0)</f>
        <v/>
      </c>
      <c r="T137" s="220" t="str">
        <f>VLOOKUP(B1,Dati!B17:AF28,20,0)</f>
        <v/>
      </c>
      <c r="U137" s="220" t="str">
        <f>VLOOKUP(B1,Dati!B17:AF28,21,0)</f>
        <v/>
      </c>
      <c r="V137" s="220" t="str">
        <f>VLOOKUP(B1,Dati!B17:AF28,22,0)</f>
        <v/>
      </c>
      <c r="W137" s="220" t="str">
        <f>VLOOKUP(B1,Dati!B17:AF28,23,0)</f>
        <v/>
      </c>
      <c r="X137" s="220" t="str">
        <f>VLOOKUP(B1,Dati!B17:AF28,24,0)</f>
        <v/>
      </c>
      <c r="Y137" s="220" t="str">
        <f>VLOOKUP(B1,Dati!B17:AF28,25,0)</f>
        <v/>
      </c>
      <c r="Z137" s="220" t="str">
        <f>VLOOKUP(B1,Dati!B17:AF28,26,0)</f>
        <v/>
      </c>
      <c r="AA137" s="220" t="str">
        <f>VLOOKUP(B1,Dati!B17:AF28,27,0)</f>
        <v/>
      </c>
      <c r="AB137" s="220" t="str">
        <f>VLOOKUP(B1,Dati!B17:AF28,28,0)</f>
        <v/>
      </c>
      <c r="AC137" s="220" t="str">
        <f>VLOOKUP(B1,Dati!B17:AF28,29,0)</f>
        <v/>
      </c>
      <c r="AD137" s="220" t="str">
        <f>VLOOKUP(B1,Dati!B17:AF28,30,0)</f>
        <v/>
      </c>
      <c r="AE137" s="220" t="str">
        <f>VLOOKUP(B1,Dati!B17:AF28,31,0)</f>
        <v/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A#</v>
      </c>
      <c r="C138" s="220" t="str">
        <f>VLOOKUP(B1,Dati!B31:AF42,3,0)</f>
        <v>B+</v>
      </c>
      <c r="D138" s="220" t="str">
        <f>VLOOKUP(B1,Dati!B31:AF42,4,0)</f>
        <v>B#</v>
      </c>
      <c r="E138" s="220" t="str">
        <f>VLOOKUP(B1,Dati!B31:AF42,5,0)</f>
        <v>B+</v>
      </c>
      <c r="F138" s="220" t="str">
        <f>VLOOKUP(B1,Dati!B31:AF42,6,0)</f>
        <v>B#</v>
      </c>
      <c r="G138" s="220" t="str">
        <f>VLOOKUP(B1,Dati!B31:AF42,7,0)</f>
        <v>B=</v>
      </c>
      <c r="H138" s="220" t="str">
        <f>VLOOKUP(B1,Dati!B31:AF42,8,0)</f>
        <v>A+</v>
      </c>
      <c r="I138" s="220" t="str">
        <f>VLOOKUP(B1,Dati!B31:AF42,9,0)</f>
        <v>A#</v>
      </c>
      <c r="J138" s="220" t="str">
        <f>VLOOKUP(B1,Dati!B31:AF42,10,0)</f>
        <v>A+</v>
      </c>
      <c r="K138" s="220" t="str">
        <f>VLOOKUP(B1,Dati!B31:AF42,11,0)</f>
        <v>B+</v>
      </c>
      <c r="L138" s="220" t="str">
        <f>VLOOKUP(B1,Dati!B31:AF42,12,0)</f>
        <v>B=</v>
      </c>
      <c r="M138" s="220" t="str">
        <f>VLOOKUP(B1,Dati!B31:AF42,13,0)</f>
        <v/>
      </c>
      <c r="N138" s="220" t="str">
        <f>VLOOKUP(B1,Dati!B31:AF42,14,0)</f>
        <v/>
      </c>
      <c r="O138" s="220" t="str">
        <f>VLOOKUP(B1,Dati!B31:AF42,15,0)</f>
        <v/>
      </c>
      <c r="P138" s="220" t="str">
        <f>VLOOKUP(B1,Dati!B31:AF42,16,0)</f>
        <v/>
      </c>
      <c r="Q138" s="220" t="str">
        <f>VLOOKUP(B1,Dati!B31:AF42,17,0)</f>
        <v/>
      </c>
      <c r="R138" s="220" t="str">
        <f>VLOOKUP(B1,Dati!B31:AF42,18,0)</f>
        <v/>
      </c>
      <c r="S138" s="220" t="str">
        <f>VLOOKUP(B1,Dati!B31:AF42,19,0)</f>
        <v/>
      </c>
      <c r="T138" s="220" t="str">
        <f>VLOOKUP(B1,Dati!B31:AF42,20,0)</f>
        <v/>
      </c>
      <c r="U138" s="220" t="str">
        <f>VLOOKUP(B1,Dati!B31:AF42,21,0)</f>
        <v/>
      </c>
      <c r="V138" s="220" t="str">
        <f>VLOOKUP(B1,Dati!B31:AF42,22,0)</f>
        <v/>
      </c>
      <c r="W138" s="220" t="str">
        <f>VLOOKUP(B1,Dati!B31:AF42,23,0)</f>
        <v/>
      </c>
      <c r="X138" s="220" t="str">
        <f>VLOOKUP(B1,Dati!B31:AF42,24,0)</f>
        <v/>
      </c>
      <c r="Y138" s="220" t="str">
        <f>VLOOKUP(B1,Dati!B31:AF42,25,0)</f>
        <v/>
      </c>
      <c r="Z138" s="220" t="str">
        <f>VLOOKUP(B1,Dati!B31:AF42,26,0)</f>
        <v/>
      </c>
      <c r="AA138" s="220" t="str">
        <f>VLOOKUP(B1,Dati!B31:AF42,27,0)</f>
        <v/>
      </c>
      <c r="AB138" s="220" t="str">
        <f>VLOOKUP(B1,Dati!B31:AF42,28,0)</f>
        <v/>
      </c>
      <c r="AC138" s="220" t="str">
        <f>VLOOKUP(B1,Dati!B31:AF42,29,0)</f>
        <v/>
      </c>
      <c r="AD138" s="220" t="str">
        <f>VLOOKUP(B1,Dati!B31:AF42,30,0)</f>
        <v/>
      </c>
      <c r="AE138" s="220" t="str">
        <f>VLOOKUP(B1,Dati!B31:AF42,31,0)</f>
        <v/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/>
      </c>
      <c r="C139" s="220" t="str">
        <f>VLOOKUP(B1,Dati!B45:AF56,3,0)</f>
        <v/>
      </c>
      <c r="D139" s="220" t="str">
        <f>VLOOKUP(B1,Dati!B45:AF56,4,0)</f>
        <v/>
      </c>
      <c r="E139" s="220" t="str">
        <f>VLOOKUP(B1,Dati!B45:AF56,5,0)</f>
        <v/>
      </c>
      <c r="F139" s="220" t="str">
        <f>VLOOKUP(B1,Dati!B45:AF56,6,0)</f>
        <v/>
      </c>
      <c r="G139" s="220" t="str">
        <f>VLOOKUP(B1,Dati!B45:AF56,7,0)</f>
        <v/>
      </c>
      <c r="H139" s="220" t="str">
        <f>VLOOKUP(B1,Dati!B45:AF56,8,0)</f>
        <v/>
      </c>
      <c r="I139" s="220" t="str">
        <f>VLOOKUP(B1,Dati!B45:AF56,9,0)</f>
        <v/>
      </c>
      <c r="J139" s="220" t="str">
        <f>VLOOKUP(B1,Dati!B45:AF56,10,0)</f>
        <v/>
      </c>
      <c r="K139" s="220" t="str">
        <f>VLOOKUP(B1,Dati!B45:AF56,11,0)</f>
        <v/>
      </c>
      <c r="L139" s="220" t="str">
        <f>VLOOKUP(B1,Dati!B45:AF56,12,0)</f>
        <v/>
      </c>
      <c r="M139" s="220" t="str">
        <f>VLOOKUP(B1,Dati!B45:AF56,13,0)</f>
        <v/>
      </c>
      <c r="N139" s="220" t="str">
        <f>VLOOKUP(B1,Dati!B45:AF56,14,0)</f>
        <v/>
      </c>
      <c r="O139" s="220" t="str">
        <f>VLOOKUP(B1,Dati!B45:AF56,15,0)</f>
        <v/>
      </c>
      <c r="P139" s="220" t="str">
        <f>VLOOKUP(B1,Dati!B45:AF56,16,0)</f>
        <v/>
      </c>
      <c r="Q139" s="220" t="str">
        <f>VLOOKUP(B1,Dati!B45:AF56,17,0)</f>
        <v/>
      </c>
      <c r="R139" s="220" t="str">
        <f>VLOOKUP(B1,Dati!B45:AF56,18,0)</f>
        <v/>
      </c>
      <c r="S139" s="220" t="str">
        <f>VLOOKUP(B1,Dati!B45:AF56,19,0)</f>
        <v/>
      </c>
      <c r="T139" s="220" t="str">
        <f>VLOOKUP(B1,Dati!B45:AF56,20,0)</f>
        <v/>
      </c>
      <c r="U139" s="220" t="str">
        <f>VLOOKUP(B1,Dati!B45:AF56,21,0)</f>
        <v/>
      </c>
      <c r="V139" s="220" t="str">
        <f>VLOOKUP(B1,Dati!B45:AF56,22,0)</f>
        <v/>
      </c>
      <c r="W139" s="220" t="str">
        <f>VLOOKUP(B1,Dati!B45:AF56,23,0)</f>
        <v/>
      </c>
      <c r="X139" s="220" t="str">
        <f>VLOOKUP(B1,Dati!B45:AF56,24,0)</f>
        <v/>
      </c>
      <c r="Y139" s="220" t="str">
        <f>VLOOKUP(B1,Dati!B45:AF56,25,0)</f>
        <v/>
      </c>
      <c r="Z139" s="220" t="str">
        <f>VLOOKUP(B1,Dati!B45:AF56,26,0)</f>
        <v/>
      </c>
      <c r="AA139" s="220" t="str">
        <f>VLOOKUP(B1,Dati!B45:AF56,27,0)</f>
        <v/>
      </c>
      <c r="AB139" s="220" t="str">
        <f>VLOOKUP(B1,Dati!B45:AF56,28,0)</f>
        <v/>
      </c>
      <c r="AC139" s="220" t="str">
        <f>VLOOKUP(B1,Dati!B45:AF56,29,0)</f>
        <v/>
      </c>
      <c r="AD139" s="220" t="str">
        <f>VLOOKUP(B1,Dati!B45:AF56,30,0)</f>
        <v/>
      </c>
      <c r="AE139" s="220" t="str">
        <f>VLOOKUP(B1,Dati!B45:AF56,31,0)</f>
        <v/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/>
      </c>
      <c r="C140" s="220" t="str">
        <f>VLOOKUP(B1,Dati!B59:AF70,3,0)</f>
        <v/>
      </c>
      <c r="D140" s="220" t="str">
        <f>VLOOKUP(B1,Dati!B59:AF70,4,0)</f>
        <v/>
      </c>
      <c r="E140" s="220" t="str">
        <f>VLOOKUP(B1,Dati!B59:AF70,5,0)</f>
        <v/>
      </c>
      <c r="F140" s="220" t="str">
        <f>VLOOKUP(B1,Dati!B59:AF70,6,0)</f>
        <v/>
      </c>
      <c r="G140" s="220" t="str">
        <f>VLOOKUP(B1,Dati!B59:AF70,7,0)</f>
        <v/>
      </c>
      <c r="H140" s="220" t="str">
        <f>VLOOKUP(B1,Dati!B59:AF70,8,0)</f>
        <v/>
      </c>
      <c r="I140" s="220" t="str">
        <f>VLOOKUP(B1,Dati!B59:AF70,9,0)</f>
        <v/>
      </c>
      <c r="J140" s="220" t="str">
        <f>VLOOKUP(B1,Dati!B59:AF70,10,0)</f>
        <v/>
      </c>
      <c r="K140" s="220" t="str">
        <f>VLOOKUP(B1,Dati!B59:AF70,11,0)</f>
        <v/>
      </c>
      <c r="L140" s="220" t="str">
        <f>VLOOKUP(B1,Dati!B59:AF70,12,0)</f>
        <v/>
      </c>
      <c r="M140" s="220" t="str">
        <f>VLOOKUP(B1,Dati!B59:AF70,13,0)</f>
        <v/>
      </c>
      <c r="N140" s="220" t="str">
        <f>VLOOKUP(B1,Dati!B59:AF70,14,0)</f>
        <v/>
      </c>
      <c r="O140" s="220" t="str">
        <f>VLOOKUP(B1,Dati!B59:AF70,15,0)</f>
        <v/>
      </c>
      <c r="P140" s="220" t="str">
        <f>VLOOKUP(B1,Dati!B59:AF70,16,0)</f>
        <v/>
      </c>
      <c r="Q140" s="220" t="str">
        <f>VLOOKUP(B1,Dati!B59:AF70,17,0)</f>
        <v/>
      </c>
      <c r="R140" s="220" t="str">
        <f>VLOOKUP(B1,Dati!B59:AF70,18,0)</f>
        <v/>
      </c>
      <c r="S140" s="220" t="str">
        <f>VLOOKUP(B1,Dati!B59:AF70,19,0)</f>
        <v/>
      </c>
      <c r="T140" s="220" t="str">
        <f>VLOOKUP(B1,Dati!B59:AF70,20,0)</f>
        <v/>
      </c>
      <c r="U140" s="220" t="str">
        <f>VLOOKUP(B1,Dati!B59:AF70,21,0)</f>
        <v/>
      </c>
      <c r="V140" s="220" t="str">
        <f>VLOOKUP(B1,Dati!B59:AF70,22,0)</f>
        <v/>
      </c>
      <c r="W140" s="220" t="str">
        <f>VLOOKUP(B1,Dati!B59:AF70,23,0)</f>
        <v/>
      </c>
      <c r="X140" s="220" t="str">
        <f>VLOOKUP(B1,Dati!B59:AF70,24,0)</f>
        <v/>
      </c>
      <c r="Y140" s="220" t="str">
        <f>VLOOKUP(B1,Dati!B59:AF70,25,0)</f>
        <v/>
      </c>
      <c r="Z140" s="220" t="str">
        <f>VLOOKUP(B1,Dati!B59:AF70,26,0)</f>
        <v/>
      </c>
      <c r="AA140" s="220" t="str">
        <f>VLOOKUP(B1,Dati!B59:AF70,27,0)</f>
        <v/>
      </c>
      <c r="AB140" s="220" t="str">
        <f>VLOOKUP(B1,Dati!B59:AF70,28,0)</f>
        <v/>
      </c>
      <c r="AC140" s="220" t="str">
        <f>VLOOKUP(B1,Dati!B59:AF70,29,0)</f>
        <v/>
      </c>
      <c r="AD140" s="220" t="str">
        <f>VLOOKUP(B1,Dati!B59:AF70,30,0)</f>
        <v/>
      </c>
      <c r="AE140" s="220" t="str">
        <f>VLOOKUP(B1,Dati!B59:AF70,31,0)</f>
        <v/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20.0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0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0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#N/A</v>
      </c>
      <c r="C136" s="220" t="str">
        <f>VLOOKUP(B1,Dati!B2:AF14,3,0)</f>
        <v>#N/A</v>
      </c>
      <c r="D136" s="220" t="str">
        <f>VLOOKUP(B1,Dati!B2:AF14,4,0)</f>
        <v>#N/A</v>
      </c>
      <c r="E136" s="220" t="str">
        <f>VLOOKUP(B1,Dati!B2:AF14,5,0)</f>
        <v>#N/A</v>
      </c>
      <c r="F136" s="220" t="str">
        <f>VLOOKUP(B1,Dati!B2:AF14,6,0)</f>
        <v>#N/A</v>
      </c>
      <c r="G136" s="220" t="str">
        <f>VLOOKUP(B1,Dati!B2:AF14,7,0)</f>
        <v>#N/A</v>
      </c>
      <c r="H136" s="220" t="str">
        <f>VLOOKUP(B1,Dati!B2:AF14,8,0)</f>
        <v>#N/A</v>
      </c>
      <c r="I136" s="220" t="str">
        <f>VLOOKUP(B1,Dati!B2:AF14,9,0)</f>
        <v>#N/A</v>
      </c>
      <c r="J136" s="220" t="str">
        <f>VLOOKUP(B1,Dati!B2:AF14,10,0)</f>
        <v>#N/A</v>
      </c>
      <c r="K136" s="220" t="str">
        <f>VLOOKUP(B1,Dati!B2:AF14,11,0)</f>
        <v>#N/A</v>
      </c>
      <c r="L136" s="220" t="str">
        <f>VLOOKUP(B1,Dati!B2:AF14,12,0)</f>
        <v>#N/A</v>
      </c>
      <c r="M136" s="220" t="str">
        <f>VLOOKUP(B1,Dati!B2:AF14,13,0)</f>
        <v>#N/A</v>
      </c>
      <c r="N136" s="220" t="str">
        <f>VLOOKUP(B1,Dati!B2:AF14,14,0)</f>
        <v>#N/A</v>
      </c>
      <c r="O136" s="220" t="str">
        <f>VLOOKUP(B1,Dati!B2:AF14,15,0)</f>
        <v>#N/A</v>
      </c>
      <c r="P136" s="220" t="str">
        <f>VLOOKUP(B1,Dati!B2:AF14,16,0)</f>
        <v>#N/A</v>
      </c>
      <c r="Q136" s="220" t="str">
        <f>VLOOKUP(B1,Dati!B2:AF14,17,0)</f>
        <v>#N/A</v>
      </c>
      <c r="R136" s="220" t="str">
        <f>VLOOKUP(B1,Dati!B2:AF14,18,0)</f>
        <v>#N/A</v>
      </c>
      <c r="S136" s="220" t="str">
        <f>VLOOKUP(B1,Dati!B2:AF14,19,0)</f>
        <v>#N/A</v>
      </c>
      <c r="T136" s="220" t="str">
        <f>VLOOKUP(B1,Dati!B2:AF14,20,0)</f>
        <v>#N/A</v>
      </c>
      <c r="U136" s="220" t="str">
        <f>VLOOKUP(B1,Dati!B2:AF14,21,0)</f>
        <v>#N/A</v>
      </c>
      <c r="V136" s="220" t="str">
        <f>VLOOKUP(B1,Dati!B2:AF14,22,0)</f>
        <v>#N/A</v>
      </c>
      <c r="W136" s="220" t="str">
        <f>VLOOKUP(B1,Dati!B2:AF14,23,0)</f>
        <v>#N/A</v>
      </c>
      <c r="X136" s="220" t="str">
        <f>VLOOKUP(B1,Dati!B2:AF14,24,0)</f>
        <v>#N/A</v>
      </c>
      <c r="Y136" s="220" t="str">
        <f>VLOOKUP(B1,Dati!B2:AF14,25,0)</f>
        <v>#N/A</v>
      </c>
      <c r="Z136" s="220" t="str">
        <f>VLOOKUP(B1,Dati!B2:AF14,26,0)</f>
        <v>#N/A</v>
      </c>
      <c r="AA136" s="220" t="str">
        <f>VLOOKUP(B1,Dati!B2:AF14,27,0)</f>
        <v>#N/A</v>
      </c>
      <c r="AB136" s="220" t="str">
        <f>VLOOKUP(B1,Dati!B2:AF14,28,0)</f>
        <v>#N/A</v>
      </c>
      <c r="AC136" s="220" t="str">
        <f>VLOOKUP(B1,Dati!B2:AF14,29,0)</f>
        <v>#N/A</v>
      </c>
      <c r="AD136" s="220" t="str">
        <f>VLOOKUP(B1,Dati!B2:AF14,30,0)</f>
        <v>#N/A</v>
      </c>
      <c r="AE136" s="220" t="str">
        <f>VLOOKUP(B1,Dati!B2:AF14,31,0)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#N/A</v>
      </c>
      <c r="C137" s="220" t="str">
        <f>VLOOKUP(B1,Dati!B17:AF28,3,0)</f>
        <v>#N/A</v>
      </c>
      <c r="D137" s="220" t="str">
        <f>VLOOKUP(B1,Dati!B17:AF28,4,0)</f>
        <v>#N/A</v>
      </c>
      <c r="E137" s="220" t="str">
        <f>VLOOKUP(B1,Dati!B17:AF28,5,0)</f>
        <v>#N/A</v>
      </c>
      <c r="F137" s="220" t="str">
        <f>VLOOKUP(B1,Dati!B17:AF28,6,0)</f>
        <v>#N/A</v>
      </c>
      <c r="G137" s="220" t="str">
        <f>VLOOKUP(B1,Dati!B17:AF28,7,0)</f>
        <v>#N/A</v>
      </c>
      <c r="H137" s="220" t="str">
        <f>VLOOKUP(B1,Dati!B17:AF28,8,0)</f>
        <v>#N/A</v>
      </c>
      <c r="I137" s="220" t="str">
        <f>VLOOKUP(B1,Dati!B17:AF28,9,0)</f>
        <v>#N/A</v>
      </c>
      <c r="J137" s="220" t="str">
        <f>VLOOKUP(B1,Dati!B17:AF28,10,0)</f>
        <v>#N/A</v>
      </c>
      <c r="K137" s="220" t="str">
        <f>VLOOKUP(B1,Dati!B17:AF28,11,0)</f>
        <v>#N/A</v>
      </c>
      <c r="L137" s="220" t="str">
        <f>VLOOKUP(B1,Dati!B17:AF28,12,0)</f>
        <v>#N/A</v>
      </c>
      <c r="M137" s="220" t="str">
        <f>VLOOKUP(B1,Dati!B17:AF28,13,0)</f>
        <v>#N/A</v>
      </c>
      <c r="N137" s="220" t="str">
        <f>VLOOKUP(B1,Dati!B17:AF28,14,0)</f>
        <v>#N/A</v>
      </c>
      <c r="O137" s="220" t="str">
        <f>VLOOKUP(B1,Dati!B17:AF28,15,0)</f>
        <v>#N/A</v>
      </c>
      <c r="P137" s="220" t="str">
        <f>VLOOKUP(B1,Dati!B17:AF28,16,0)</f>
        <v>#N/A</v>
      </c>
      <c r="Q137" s="220" t="str">
        <f>VLOOKUP(B1,Dati!B17:AF28,17,0)</f>
        <v>#N/A</v>
      </c>
      <c r="R137" s="220" t="str">
        <f>VLOOKUP(B1,Dati!B17:AF28,18,0)</f>
        <v>#N/A</v>
      </c>
      <c r="S137" s="220" t="str">
        <f>VLOOKUP(B1,Dati!B17:AF28,19,0)</f>
        <v>#N/A</v>
      </c>
      <c r="T137" s="220" t="str">
        <f>VLOOKUP(B1,Dati!B17:AF28,20,0)</f>
        <v>#N/A</v>
      </c>
      <c r="U137" s="220" t="str">
        <f>VLOOKUP(B1,Dati!B17:AF28,21,0)</f>
        <v>#N/A</v>
      </c>
      <c r="V137" s="220" t="str">
        <f>VLOOKUP(B1,Dati!B17:AF28,22,0)</f>
        <v>#N/A</v>
      </c>
      <c r="W137" s="220" t="str">
        <f>VLOOKUP(B1,Dati!B17:AF28,23,0)</f>
        <v>#N/A</v>
      </c>
      <c r="X137" s="220" t="str">
        <f>VLOOKUP(B1,Dati!B17:AF28,24,0)</f>
        <v>#N/A</v>
      </c>
      <c r="Y137" s="220" t="str">
        <f>VLOOKUP(B1,Dati!B17:AF28,25,0)</f>
        <v>#N/A</v>
      </c>
      <c r="Z137" s="220" t="str">
        <f>VLOOKUP(B1,Dati!B17:AF28,26,0)</f>
        <v>#N/A</v>
      </c>
      <c r="AA137" s="220" t="str">
        <f>VLOOKUP(B1,Dati!B17:AF28,27,0)</f>
        <v>#N/A</v>
      </c>
      <c r="AB137" s="220" t="str">
        <f>VLOOKUP(B1,Dati!B17:AF28,28,0)</f>
        <v>#N/A</v>
      </c>
      <c r="AC137" s="220" t="str">
        <f>VLOOKUP(B1,Dati!B17:AF28,29,0)</f>
        <v>#N/A</v>
      </c>
      <c r="AD137" s="220" t="str">
        <f>VLOOKUP(B1,Dati!B17:AF28,30,0)</f>
        <v>#N/A</v>
      </c>
      <c r="AE137" s="220" t="str">
        <f>VLOOKUP(B1,Dati!B17:AF28,31,0)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#N/A</v>
      </c>
      <c r="C138" s="220" t="str">
        <f>VLOOKUP(B1,Dati!B31:AF42,3,0)</f>
        <v>#N/A</v>
      </c>
      <c r="D138" s="220" t="str">
        <f>VLOOKUP(B1,Dati!B31:AF42,4,0)</f>
        <v>#N/A</v>
      </c>
      <c r="E138" s="220" t="str">
        <f>VLOOKUP(B1,Dati!B31:AF42,5,0)</f>
        <v>#N/A</v>
      </c>
      <c r="F138" s="220" t="str">
        <f>VLOOKUP(B1,Dati!B31:AF42,6,0)</f>
        <v>#N/A</v>
      </c>
      <c r="G138" s="220" t="str">
        <f>VLOOKUP(B1,Dati!B31:AF42,7,0)</f>
        <v>#N/A</v>
      </c>
      <c r="H138" s="220" t="str">
        <f>VLOOKUP(B1,Dati!B31:AF42,8,0)</f>
        <v>#N/A</v>
      </c>
      <c r="I138" s="220" t="str">
        <f>VLOOKUP(B1,Dati!B31:AF42,9,0)</f>
        <v>#N/A</v>
      </c>
      <c r="J138" s="220" t="str">
        <f>VLOOKUP(B1,Dati!B31:AF42,10,0)</f>
        <v>#N/A</v>
      </c>
      <c r="K138" s="220" t="str">
        <f>VLOOKUP(B1,Dati!B31:AF42,11,0)</f>
        <v>#N/A</v>
      </c>
      <c r="L138" s="220" t="str">
        <f>VLOOKUP(B1,Dati!B31:AF42,12,0)</f>
        <v>#N/A</v>
      </c>
      <c r="M138" s="220" t="str">
        <f>VLOOKUP(B1,Dati!B31:AF42,13,0)</f>
        <v>#N/A</v>
      </c>
      <c r="N138" s="220" t="str">
        <f>VLOOKUP(B1,Dati!B31:AF42,14,0)</f>
        <v>#N/A</v>
      </c>
      <c r="O138" s="220" t="str">
        <f>VLOOKUP(B1,Dati!B31:AF42,15,0)</f>
        <v>#N/A</v>
      </c>
      <c r="P138" s="220" t="str">
        <f>VLOOKUP(B1,Dati!B31:AF42,16,0)</f>
        <v>#N/A</v>
      </c>
      <c r="Q138" s="220" t="str">
        <f>VLOOKUP(B1,Dati!B31:AF42,17,0)</f>
        <v>#N/A</v>
      </c>
      <c r="R138" s="220" t="str">
        <f>VLOOKUP(B1,Dati!B31:AF42,18,0)</f>
        <v>#N/A</v>
      </c>
      <c r="S138" s="220" t="str">
        <f>VLOOKUP(B1,Dati!B31:AF42,19,0)</f>
        <v>#N/A</v>
      </c>
      <c r="T138" s="220" t="str">
        <f>VLOOKUP(B1,Dati!B31:AF42,20,0)</f>
        <v>#N/A</v>
      </c>
      <c r="U138" s="220" t="str">
        <f>VLOOKUP(B1,Dati!B31:AF42,21,0)</f>
        <v>#N/A</v>
      </c>
      <c r="V138" s="220" t="str">
        <f>VLOOKUP(B1,Dati!B31:AF42,22,0)</f>
        <v>#N/A</v>
      </c>
      <c r="W138" s="220" t="str">
        <f>VLOOKUP(B1,Dati!B31:AF42,23,0)</f>
        <v>#N/A</v>
      </c>
      <c r="X138" s="220" t="str">
        <f>VLOOKUP(B1,Dati!B31:AF42,24,0)</f>
        <v>#N/A</v>
      </c>
      <c r="Y138" s="220" t="str">
        <f>VLOOKUP(B1,Dati!B31:AF42,25,0)</f>
        <v>#N/A</v>
      </c>
      <c r="Z138" s="220" t="str">
        <f>VLOOKUP(B1,Dati!B31:AF42,26,0)</f>
        <v>#N/A</v>
      </c>
      <c r="AA138" s="220" t="str">
        <f>VLOOKUP(B1,Dati!B31:AF42,27,0)</f>
        <v>#N/A</v>
      </c>
      <c r="AB138" s="220" t="str">
        <f>VLOOKUP(B1,Dati!B31:AF42,28,0)</f>
        <v>#N/A</v>
      </c>
      <c r="AC138" s="220" t="str">
        <f>VLOOKUP(B1,Dati!B31:AF42,29,0)</f>
        <v>#N/A</v>
      </c>
      <c r="AD138" s="220" t="str">
        <f>VLOOKUP(B1,Dati!B31:AF42,30,0)</f>
        <v>#N/A</v>
      </c>
      <c r="AE138" s="220" t="str">
        <f>VLOOKUP(B1,Dati!B31:AF42,31,0)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>#N/A</v>
      </c>
      <c r="C139" s="220" t="str">
        <f>VLOOKUP(B1,Dati!B45:AF56,3,0)</f>
        <v>#N/A</v>
      </c>
      <c r="D139" s="220" t="str">
        <f>VLOOKUP(B1,Dati!B45:AF56,4,0)</f>
        <v>#N/A</v>
      </c>
      <c r="E139" s="220" t="str">
        <f>VLOOKUP(B1,Dati!B45:AF56,5,0)</f>
        <v>#N/A</v>
      </c>
      <c r="F139" s="220" t="str">
        <f>VLOOKUP(B1,Dati!B45:AF56,6,0)</f>
        <v>#N/A</v>
      </c>
      <c r="G139" s="220" t="str">
        <f>VLOOKUP(B1,Dati!B45:AF56,7,0)</f>
        <v>#N/A</v>
      </c>
      <c r="H139" s="220" t="str">
        <f>VLOOKUP(B1,Dati!B45:AF56,8,0)</f>
        <v>#N/A</v>
      </c>
      <c r="I139" s="220" t="str">
        <f>VLOOKUP(B1,Dati!B45:AF56,9,0)</f>
        <v>#N/A</v>
      </c>
      <c r="J139" s="220" t="str">
        <f>VLOOKUP(B1,Dati!B45:AF56,10,0)</f>
        <v>#N/A</v>
      </c>
      <c r="K139" s="220" t="str">
        <f>VLOOKUP(B1,Dati!B45:AF56,11,0)</f>
        <v>#N/A</v>
      </c>
      <c r="L139" s="220" t="str">
        <f>VLOOKUP(B1,Dati!B45:AF56,12,0)</f>
        <v>#N/A</v>
      </c>
      <c r="M139" s="220" t="str">
        <f>VLOOKUP(B1,Dati!B45:AF56,13,0)</f>
        <v>#N/A</v>
      </c>
      <c r="N139" s="220" t="str">
        <f>VLOOKUP(B1,Dati!B45:AF56,14,0)</f>
        <v>#N/A</v>
      </c>
      <c r="O139" s="220" t="str">
        <f>VLOOKUP(B1,Dati!B45:AF56,15,0)</f>
        <v>#N/A</v>
      </c>
      <c r="P139" s="220" t="str">
        <f>VLOOKUP(B1,Dati!B45:AF56,16,0)</f>
        <v>#N/A</v>
      </c>
      <c r="Q139" s="220" t="str">
        <f>VLOOKUP(B1,Dati!B45:AF56,17,0)</f>
        <v>#N/A</v>
      </c>
      <c r="R139" s="220" t="str">
        <f>VLOOKUP(B1,Dati!B45:AF56,18,0)</f>
        <v>#N/A</v>
      </c>
      <c r="S139" s="220" t="str">
        <f>VLOOKUP(B1,Dati!B45:AF56,19,0)</f>
        <v>#N/A</v>
      </c>
      <c r="T139" s="220" t="str">
        <f>VLOOKUP(B1,Dati!B45:AF56,20,0)</f>
        <v>#N/A</v>
      </c>
      <c r="U139" s="220" t="str">
        <f>VLOOKUP(B1,Dati!B45:AF56,21,0)</f>
        <v>#N/A</v>
      </c>
      <c r="V139" s="220" t="str">
        <f>VLOOKUP(B1,Dati!B45:AF56,22,0)</f>
        <v>#N/A</v>
      </c>
      <c r="W139" s="220" t="str">
        <f>VLOOKUP(B1,Dati!B45:AF56,23,0)</f>
        <v>#N/A</v>
      </c>
      <c r="X139" s="220" t="str">
        <f>VLOOKUP(B1,Dati!B45:AF56,24,0)</f>
        <v>#N/A</v>
      </c>
      <c r="Y139" s="220" t="str">
        <f>VLOOKUP(B1,Dati!B45:AF56,25,0)</f>
        <v>#N/A</v>
      </c>
      <c r="Z139" s="220" t="str">
        <f>VLOOKUP(B1,Dati!B45:AF56,26,0)</f>
        <v>#N/A</v>
      </c>
      <c r="AA139" s="220" t="str">
        <f>VLOOKUP(B1,Dati!B45:AF56,27,0)</f>
        <v>#N/A</v>
      </c>
      <c r="AB139" s="220" t="str">
        <f>VLOOKUP(B1,Dati!B45:AF56,28,0)</f>
        <v>#N/A</v>
      </c>
      <c r="AC139" s="220" t="str">
        <f>VLOOKUP(B1,Dati!B45:AF56,29,0)</f>
        <v>#N/A</v>
      </c>
      <c r="AD139" s="220" t="str">
        <f>VLOOKUP(B1,Dati!B45:AF56,30,0)</f>
        <v>#N/A</v>
      </c>
      <c r="AE139" s="220" t="str">
        <f>VLOOKUP(B1,Dati!B45:AF56,31,0)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>#N/A</v>
      </c>
      <c r="C140" s="220" t="str">
        <f>VLOOKUP(B1,Dati!B59:AF70,3,0)</f>
        <v>#N/A</v>
      </c>
      <c r="D140" s="220" t="str">
        <f>VLOOKUP(B1,Dati!B59:AF70,4,0)</f>
        <v>#N/A</v>
      </c>
      <c r="E140" s="220" t="str">
        <f>VLOOKUP(B1,Dati!B59:AF70,5,0)</f>
        <v>#N/A</v>
      </c>
      <c r="F140" s="220" t="str">
        <f>VLOOKUP(B1,Dati!B59:AF70,6,0)</f>
        <v>#N/A</v>
      </c>
      <c r="G140" s="220" t="str">
        <f>VLOOKUP(B1,Dati!B59:AF70,7,0)</f>
        <v>#N/A</v>
      </c>
      <c r="H140" s="220" t="str">
        <f>VLOOKUP(B1,Dati!B59:AF70,8,0)</f>
        <v>#N/A</v>
      </c>
      <c r="I140" s="220" t="str">
        <f>VLOOKUP(B1,Dati!B59:AF70,9,0)</f>
        <v>#N/A</v>
      </c>
      <c r="J140" s="220" t="str">
        <f>VLOOKUP(B1,Dati!B59:AF70,10,0)</f>
        <v>#N/A</v>
      </c>
      <c r="K140" s="220" t="str">
        <f>VLOOKUP(B1,Dati!B59:AF70,11,0)</f>
        <v>#N/A</v>
      </c>
      <c r="L140" s="220" t="str">
        <f>VLOOKUP(B1,Dati!B59:AF70,12,0)</f>
        <v>#N/A</v>
      </c>
      <c r="M140" s="220" t="str">
        <f>VLOOKUP(B1,Dati!B59:AF70,13,0)</f>
        <v>#N/A</v>
      </c>
      <c r="N140" s="220" t="str">
        <f>VLOOKUP(B1,Dati!B59:AF70,14,0)</f>
        <v>#N/A</v>
      </c>
      <c r="O140" s="220" t="str">
        <f>VLOOKUP(B1,Dati!B59:AF70,15,0)</f>
        <v>#N/A</v>
      </c>
      <c r="P140" s="220" t="str">
        <f>VLOOKUP(B1,Dati!B59:AF70,16,0)</f>
        <v>#N/A</v>
      </c>
      <c r="Q140" s="220" t="str">
        <f>VLOOKUP(B1,Dati!B59:AF70,17,0)</f>
        <v>#N/A</v>
      </c>
      <c r="R140" s="220" t="str">
        <f>VLOOKUP(B1,Dati!B59:AF70,18,0)</f>
        <v>#N/A</v>
      </c>
      <c r="S140" s="220" t="str">
        <f>VLOOKUP(B1,Dati!B59:AF70,19,0)</f>
        <v>#N/A</v>
      </c>
      <c r="T140" s="220" t="str">
        <f>VLOOKUP(B1,Dati!B59:AF70,20,0)</f>
        <v>#N/A</v>
      </c>
      <c r="U140" s="220" t="str">
        <f>VLOOKUP(B1,Dati!B59:AF70,21,0)</f>
        <v>#N/A</v>
      </c>
      <c r="V140" s="220" t="str">
        <f>VLOOKUP(B1,Dati!B59:AF70,22,0)</f>
        <v>#N/A</v>
      </c>
      <c r="W140" s="220" t="str">
        <f>VLOOKUP(B1,Dati!B59:AF70,23,0)</f>
        <v>#N/A</v>
      </c>
      <c r="X140" s="220" t="str">
        <f>VLOOKUP(B1,Dati!B59:AF70,24,0)</f>
        <v>#N/A</v>
      </c>
      <c r="Y140" s="220" t="str">
        <f>VLOOKUP(B1,Dati!B59:AF70,25,0)</f>
        <v>#N/A</v>
      </c>
      <c r="Z140" s="220" t="str">
        <f>VLOOKUP(B1,Dati!B59:AF70,26,0)</f>
        <v>#N/A</v>
      </c>
      <c r="AA140" s="220" t="str">
        <f>VLOOKUP(B1,Dati!B59:AF70,27,0)</f>
        <v>#N/A</v>
      </c>
      <c r="AB140" s="220" t="str">
        <f>VLOOKUP(B1,Dati!B59:AF70,28,0)</f>
        <v>#N/A</v>
      </c>
      <c r="AC140" s="220" t="str">
        <f>VLOOKUP(B1,Dati!B59:AF70,29,0)</f>
        <v>#N/A</v>
      </c>
      <c r="AD140" s="220" t="str">
        <f>VLOOKUP(B1,Dati!B59:AF70,30,0)</f>
        <v>#N/A</v>
      </c>
      <c r="AE140" s="220" t="str">
        <f>VLOOKUP(B1,Dati!B59:AF70,31,0)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1.43"/>
    <col customWidth="1" min="2" max="2" width="8.57"/>
    <col customWidth="1" min="3" max="8" width="4.86"/>
    <col customWidth="1" min="9" max="9" width="9.57"/>
    <col customWidth="1" min="10" max="11" width="4.86"/>
    <col customWidth="1" min="12" max="12" width="7.57"/>
    <col customWidth="1" min="13" max="13" width="8.57"/>
    <col customWidth="1" min="14" max="19" width="4.86"/>
    <col customWidth="1" min="20" max="20" width="9.57"/>
    <col customWidth="1" min="21" max="31" width="4.86"/>
    <col customWidth="1" min="32" max="32" width="8.0"/>
    <col customWidth="1" min="33" max="41" width="10.86"/>
  </cols>
  <sheetData>
    <row r="1" ht="12.75" customHeight="1">
      <c r="A1" s="189" t="s">
        <v>76</v>
      </c>
      <c r="B1" s="191">
        <v>21.0</v>
      </c>
      <c r="C1" s="5"/>
      <c r="D1" s="5"/>
      <c r="E1" s="5"/>
      <c r="F1" s="5"/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A1" s="5"/>
      <c r="AB1" s="5"/>
      <c r="AC1" s="5"/>
      <c r="AD1" s="5"/>
      <c r="AE1" s="5"/>
      <c r="AF1" s="5"/>
      <c r="AG1" s="5"/>
      <c r="AH1" s="5"/>
      <c r="AI1" s="5"/>
      <c r="AJ1" s="5"/>
      <c r="AK1" s="5"/>
      <c r="AL1" s="5"/>
      <c r="AM1" s="5"/>
      <c r="AN1" s="5"/>
      <c r="AO1" s="5"/>
    </row>
    <row r="2" ht="12.75" customHeight="1">
      <c r="A2" s="188"/>
      <c r="B2" s="189"/>
      <c r="C2" s="5"/>
      <c r="D2" s="5"/>
      <c r="E2" s="5"/>
      <c r="F2" s="5"/>
      <c r="G2" s="5"/>
      <c r="H2" s="5"/>
      <c r="I2" s="189"/>
      <c r="J2" s="5"/>
      <c r="K2" s="5"/>
      <c r="L2" s="188" t="s">
        <v>77</v>
      </c>
      <c r="M2" s="189"/>
      <c r="N2" s="5"/>
      <c r="O2" s="5"/>
      <c r="P2" s="5"/>
      <c r="Q2" s="5"/>
      <c r="R2" s="5"/>
      <c r="S2" s="5"/>
      <c r="T2" s="189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</row>
    <row r="3" ht="12.75" customHeight="1">
      <c r="A3" s="188" t="s">
        <v>75</v>
      </c>
      <c r="B3" s="189"/>
      <c r="C3" s="5"/>
      <c r="D3" s="5"/>
      <c r="E3" s="5"/>
      <c r="F3" s="5"/>
      <c r="G3" s="5"/>
      <c r="H3" s="5"/>
      <c r="I3" s="189"/>
      <c r="J3" s="5"/>
      <c r="K3" s="5"/>
      <c r="L3" s="5"/>
      <c r="M3" s="190" t="s">
        <v>36</v>
      </c>
      <c r="N3" s="3"/>
      <c r="O3" s="3"/>
      <c r="P3" s="3"/>
      <c r="Q3" s="3"/>
      <c r="R3" s="3"/>
      <c r="S3" s="5"/>
      <c r="T3" s="190" t="s">
        <v>39</v>
      </c>
      <c r="U3" s="3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</row>
    <row r="4" ht="12.75" customHeight="1">
      <c r="A4" s="5"/>
      <c r="B4" s="190" t="s">
        <v>36</v>
      </c>
      <c r="C4" s="3"/>
      <c r="D4" s="3"/>
      <c r="E4" s="3"/>
      <c r="F4" s="3"/>
      <c r="G4" s="3"/>
      <c r="H4" s="5"/>
      <c r="I4" s="190" t="s">
        <v>39</v>
      </c>
      <c r="J4" s="3"/>
      <c r="K4" s="5"/>
      <c r="L4" s="7"/>
      <c r="M4" s="192" t="s">
        <v>25</v>
      </c>
      <c r="N4" s="192" t="s">
        <v>27</v>
      </c>
      <c r="O4" s="192" t="s">
        <v>28</v>
      </c>
      <c r="P4" s="192" t="s">
        <v>52</v>
      </c>
      <c r="Q4" s="192" t="s">
        <v>29</v>
      </c>
      <c r="R4" s="192" t="s">
        <v>43</v>
      </c>
      <c r="S4" s="193"/>
      <c r="T4" s="192" t="s">
        <v>32</v>
      </c>
      <c r="U4" s="192" t="s">
        <v>78</v>
      </c>
      <c r="V4" s="22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</row>
    <row r="5" ht="12.75" customHeight="1">
      <c r="A5" s="7"/>
      <c r="B5" s="192" t="s">
        <v>25</v>
      </c>
      <c r="C5" s="192" t="s">
        <v>27</v>
      </c>
      <c r="D5" s="192" t="s">
        <v>28</v>
      </c>
      <c r="E5" s="192" t="s">
        <v>52</v>
      </c>
      <c r="F5" s="192" t="s">
        <v>29</v>
      </c>
      <c r="G5" s="192" t="s">
        <v>43</v>
      </c>
      <c r="H5" s="193"/>
      <c r="I5" s="192" t="s">
        <v>32</v>
      </c>
      <c r="J5" s="192" t="s">
        <v>78</v>
      </c>
      <c r="K5" s="22"/>
      <c r="L5" s="7"/>
      <c r="M5" s="195">
        <f>COUNTIF(B136:AE136,M4)</f>
        <v>0</v>
      </c>
      <c r="N5" s="195">
        <f>COUNTIF(B136:AE136,N4)</f>
        <v>0</v>
      </c>
      <c r="O5" s="195">
        <f>COUNTIF(B136:AE136,O4)</f>
        <v>0</v>
      </c>
      <c r="P5" s="195">
        <f>COUNTIF(B136:AE136,P4)</f>
        <v>0</v>
      </c>
      <c r="Q5" s="195">
        <f>COUNTIF(B136:AE136,Q4)</f>
        <v>0</v>
      </c>
      <c r="R5" s="195">
        <f t="shared" ref="R5:R6" si="1">SUM(M5:Q5)</f>
        <v>0</v>
      </c>
      <c r="S5" s="193"/>
      <c r="T5" s="195">
        <f>COUNTIF(B136:AE136,T4)</f>
        <v>0</v>
      </c>
      <c r="U5" s="195">
        <f>COUNTIF(B136:AE136,U4)</f>
        <v>0</v>
      </c>
      <c r="V5" s="22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</row>
    <row r="6" ht="12.75" customHeight="1">
      <c r="A6" s="7"/>
      <c r="B6" s="195">
        <f>COUNTIF(B136:AE140,B5)</f>
        <v>0</v>
      </c>
      <c r="C6" s="195">
        <f>COUNTIF(B136:AE140,C5)</f>
        <v>0</v>
      </c>
      <c r="D6" s="195">
        <f>COUNTIF(B136:AE140,D5)</f>
        <v>0</v>
      </c>
      <c r="E6" s="195">
        <f>COUNTIF(B136:AE140,E5)</f>
        <v>0</v>
      </c>
      <c r="F6" s="195">
        <f>COUNTIF(B136:AE140,F5)</f>
        <v>0</v>
      </c>
      <c r="G6" s="195">
        <f t="shared" ref="G6:G7" si="2">SUM(B6:F6)</f>
        <v>0</v>
      </c>
      <c r="H6" s="193"/>
      <c r="I6" s="195">
        <f>COUNTIF(B136:AE140,I5)</f>
        <v>0</v>
      </c>
      <c r="J6" s="195">
        <f>COUNTIF(B136:AE140,J5)</f>
        <v>0</v>
      </c>
      <c r="K6" s="22"/>
      <c r="L6" s="7"/>
      <c r="M6" s="196">
        <f>IF(R5&gt;0,M5/R5,0)</f>
        <v>0</v>
      </c>
      <c r="N6" s="196">
        <f>IF(R5&gt;0,N5/R5,0)</f>
        <v>0</v>
      </c>
      <c r="O6" s="196">
        <f>IF(R5&gt;0,O5/R5,0)</f>
        <v>0</v>
      </c>
      <c r="P6" s="196">
        <f>IF(R5&gt;0,P5/R5,0)</f>
        <v>0</v>
      </c>
      <c r="Q6" s="196">
        <f>IF(R5&gt;0,Q5/R5,0)</f>
        <v>0</v>
      </c>
      <c r="R6" s="197">
        <f t="shared" si="1"/>
        <v>0</v>
      </c>
      <c r="S6" s="22"/>
      <c r="T6" s="222" t="s">
        <v>31</v>
      </c>
      <c r="U6" s="34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</row>
    <row r="7" ht="12.75" customHeight="1">
      <c r="A7" s="7"/>
      <c r="B7" s="196">
        <f>IF(G6&gt;0,B6/G6,0)</f>
        <v>0</v>
      </c>
      <c r="C7" s="196">
        <f>IF(G6&gt;0,C6/G6,0)</f>
        <v>0</v>
      </c>
      <c r="D7" s="196">
        <f>IF(G6&gt;0,D6/G6,0)</f>
        <v>0</v>
      </c>
      <c r="E7" s="196">
        <f>IF(E6&gt;0,E6/G6,0)</f>
        <v>0</v>
      </c>
      <c r="F7" s="196">
        <f>IF(F6&gt;0,F6/G6,0)</f>
        <v>0</v>
      </c>
      <c r="G7" s="197">
        <f t="shared" si="2"/>
        <v>0</v>
      </c>
      <c r="H7" s="22"/>
      <c r="I7" s="34"/>
      <c r="J7" s="34"/>
      <c r="K7" s="5"/>
      <c r="L7" s="198" t="s">
        <v>80</v>
      </c>
      <c r="M7" s="199">
        <f>IF(R5&gt;0,(M5-Q5)/R5,0)</f>
        <v>0</v>
      </c>
      <c r="N7" s="34"/>
      <c r="O7" s="200"/>
      <c r="P7" s="200"/>
      <c r="Q7" s="200"/>
      <c r="R7" s="34"/>
      <c r="S7" s="5"/>
      <c r="T7" s="195">
        <f>COUNTIF(B136:AE136,T6)</f>
        <v>0</v>
      </c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</row>
    <row r="8" ht="12.75" customHeight="1">
      <c r="A8" s="198" t="s">
        <v>80</v>
      </c>
      <c r="B8" s="199">
        <f>IF(G6&gt;0,(B6-F6)/G6,0)</f>
        <v>0</v>
      </c>
      <c r="C8" s="34"/>
      <c r="D8" s="200"/>
      <c r="E8" s="200"/>
      <c r="F8" s="200"/>
      <c r="G8" s="34"/>
      <c r="H8" s="5"/>
      <c r="I8" s="2" t="s">
        <v>31</v>
      </c>
      <c r="J8" s="214">
        <f>COUNTIF(B136:AE140,I8)</f>
        <v>0</v>
      </c>
      <c r="K8" s="5"/>
      <c r="L8" s="198" t="s">
        <v>81</v>
      </c>
      <c r="M8" s="202">
        <f>IF(R5&gt;0,(M5+N5)/R5,0)</f>
        <v>0</v>
      </c>
      <c r="N8" s="203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</row>
    <row r="9" ht="12.75" customHeight="1">
      <c r="A9" s="198" t="s">
        <v>81</v>
      </c>
      <c r="B9" s="202">
        <f>IF(G6&gt;0,(B6+C6)/G6,0)</f>
        <v>0</v>
      </c>
      <c r="C9" s="203"/>
      <c r="D9" s="5"/>
      <c r="E9" s="5"/>
      <c r="F9" s="5"/>
      <c r="G9" s="5"/>
      <c r="H9" s="5"/>
      <c r="I9" s="5"/>
      <c r="J9" s="5"/>
      <c r="K9" s="5"/>
      <c r="L9" s="5"/>
      <c r="M9" s="205"/>
      <c r="N9" s="203"/>
      <c r="O9" s="5"/>
      <c r="P9" s="5"/>
      <c r="Q9" s="5"/>
      <c r="R9" s="5"/>
      <c r="S9" s="5"/>
      <c r="T9" s="189" t="s">
        <v>82</v>
      </c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</row>
    <row r="10" ht="12.75" customHeight="1">
      <c r="A10" s="5"/>
      <c r="B10" s="205"/>
      <c r="C10" s="203"/>
      <c r="D10" s="5"/>
      <c r="E10" s="5"/>
      <c r="F10" s="5"/>
      <c r="G10" s="5"/>
      <c r="H10" s="5"/>
      <c r="I10" s="189" t="s">
        <v>82</v>
      </c>
      <c r="J10" s="5"/>
      <c r="K10" s="5"/>
      <c r="L10" s="5"/>
      <c r="M10" s="190" t="s">
        <v>35</v>
      </c>
      <c r="N10" s="3"/>
      <c r="O10" s="3"/>
      <c r="P10" s="3"/>
      <c r="Q10" s="3"/>
      <c r="R10" s="3"/>
      <c r="S10" s="5"/>
      <c r="T10" s="206" t="s">
        <v>34</v>
      </c>
      <c r="U10" s="208">
        <f>M12+M19+T5</f>
        <v>0</v>
      </c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</row>
    <row r="11" ht="12.75" customHeight="1">
      <c r="A11" s="5"/>
      <c r="B11" s="190" t="s">
        <v>35</v>
      </c>
      <c r="C11" s="3"/>
      <c r="D11" s="3"/>
      <c r="E11" s="3"/>
      <c r="F11" s="3"/>
      <c r="G11" s="3"/>
      <c r="H11" s="5"/>
      <c r="I11" s="206" t="s">
        <v>34</v>
      </c>
      <c r="J11" s="208">
        <f>B13+B20+I6</f>
        <v>0</v>
      </c>
      <c r="K11" s="5"/>
      <c r="L11" s="7"/>
      <c r="M11" s="192" t="s">
        <v>26</v>
      </c>
      <c r="N11" s="192" t="s">
        <v>3</v>
      </c>
      <c r="O11" s="192" t="s">
        <v>83</v>
      </c>
      <c r="P11" s="192" t="s">
        <v>84</v>
      </c>
      <c r="Q11" s="192" t="s">
        <v>4</v>
      </c>
      <c r="R11" s="192" t="s">
        <v>43</v>
      </c>
      <c r="S11" s="22"/>
      <c r="T11" s="206" t="s">
        <v>85</v>
      </c>
      <c r="U11" s="208">
        <f>R19+Q12+U5+T7</f>
        <v>0</v>
      </c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</row>
    <row r="12" ht="12.75" customHeight="1">
      <c r="A12" s="7"/>
      <c r="B12" s="192" t="s">
        <v>26</v>
      </c>
      <c r="C12" s="192" t="s">
        <v>3</v>
      </c>
      <c r="D12" s="192" t="s">
        <v>83</v>
      </c>
      <c r="E12" s="192" t="s">
        <v>84</v>
      </c>
      <c r="F12" s="192" t="s">
        <v>4</v>
      </c>
      <c r="G12" s="192" t="s">
        <v>43</v>
      </c>
      <c r="H12" s="22"/>
      <c r="I12" s="206" t="s">
        <v>85</v>
      </c>
      <c r="J12" s="208">
        <f>G20+F13+J6+J8</f>
        <v>0</v>
      </c>
      <c r="K12" s="5"/>
      <c r="L12" s="7"/>
      <c r="M12" s="195">
        <f>COUNTIF(B136:AE136,M11)</f>
        <v>0</v>
      </c>
      <c r="N12" s="195">
        <f>COUNTIF(B136:AE136,N11)</f>
        <v>0</v>
      </c>
      <c r="O12" s="195">
        <f>COUNTIF(B136:AE136,O11)</f>
        <v>0</v>
      </c>
      <c r="P12" s="195">
        <f>COUNTIF(B136:AE136,P11)</f>
        <v>0</v>
      </c>
      <c r="Q12" s="195">
        <f>COUNTIF(B136:AE136,Q11)</f>
        <v>0</v>
      </c>
      <c r="R12" s="195">
        <f t="shared" ref="R12:R13" si="3">SUM(M12:Q12)</f>
        <v>0</v>
      </c>
      <c r="S12" s="22"/>
      <c r="T12" s="206" t="s">
        <v>86</v>
      </c>
      <c r="U12" s="208">
        <f>Q5</f>
        <v>0</v>
      </c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</row>
    <row r="13" ht="12.75" customHeight="1">
      <c r="A13" s="7"/>
      <c r="B13" s="195">
        <f>COUNTIF(B136:AE140,B12)</f>
        <v>0</v>
      </c>
      <c r="C13" s="195">
        <f>COUNTIF(B136:AE140,C12)</f>
        <v>0</v>
      </c>
      <c r="D13" s="195">
        <f>COUNTIF(B136:AE140,D12)</f>
        <v>0</v>
      </c>
      <c r="E13" s="195">
        <f>COUNTIF(B136:AE140,E12)</f>
        <v>0</v>
      </c>
      <c r="F13" s="195">
        <f>COUNTIF(B136:AE140,F12)</f>
        <v>0</v>
      </c>
      <c r="G13" s="195">
        <f t="shared" ref="G13:G14" si="4">SUM(B13:F13)</f>
        <v>0</v>
      </c>
      <c r="H13" s="22"/>
      <c r="I13" s="206" t="s">
        <v>86</v>
      </c>
      <c r="J13" s="208">
        <f>F6</f>
        <v>0</v>
      </c>
      <c r="K13" s="5"/>
      <c r="L13" s="7"/>
      <c r="M13" s="196">
        <f>IF(R12&gt;0,M12/R12,0)</f>
        <v>0</v>
      </c>
      <c r="N13" s="196">
        <f>IF(R2&gt;0,N12/R12,0)</f>
        <v>0</v>
      </c>
      <c r="O13" s="196">
        <f>IF(R12&gt;0,O12/R12,0)</f>
        <v>0</v>
      </c>
      <c r="P13" s="196">
        <f>IF(R2&gt;0,P12/R12,0)</f>
        <v>0</v>
      </c>
      <c r="Q13" s="196">
        <f>IF(R2&gt;0,Q12/R12,0)</f>
        <v>0</v>
      </c>
      <c r="R13" s="196">
        <f t="shared" si="3"/>
        <v>0</v>
      </c>
      <c r="S13" s="22"/>
      <c r="T13" s="206" t="s">
        <v>87</v>
      </c>
      <c r="U13" s="208">
        <f>Q19</f>
        <v>0</v>
      </c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</row>
    <row r="14" ht="12.75" customHeight="1">
      <c r="A14" s="7"/>
      <c r="B14" s="196">
        <f>IF(G13&gt;0,B13/G13,0)</f>
        <v>0</v>
      </c>
      <c r="C14" s="196">
        <f>IF(G13&gt;0,C13/G13,0)</f>
        <v>0</v>
      </c>
      <c r="D14" s="196">
        <f>IF(G13&gt;0,D13/G13,0)</f>
        <v>0</v>
      </c>
      <c r="E14" s="196">
        <f>IF(G13&gt;0,E13/G13,0)</f>
        <v>0</v>
      </c>
      <c r="F14" s="196">
        <f>IF(G13&gt;0,F13/G13,0)</f>
        <v>0</v>
      </c>
      <c r="G14" s="196">
        <f t="shared" si="4"/>
        <v>0</v>
      </c>
      <c r="H14" s="22"/>
      <c r="I14" s="206" t="s">
        <v>87</v>
      </c>
      <c r="J14" s="208">
        <f>F20</f>
        <v>0</v>
      </c>
      <c r="K14" s="5"/>
      <c r="L14" s="198" t="s">
        <v>80</v>
      </c>
      <c r="M14" s="199">
        <f>IF(R12&gt;0,(M12-Q12)/R12,0)</f>
        <v>0</v>
      </c>
      <c r="N14" s="34"/>
      <c r="O14" s="34"/>
      <c r="P14" s="34"/>
      <c r="Q14" s="34"/>
      <c r="R14" s="34"/>
      <c r="S14" s="5"/>
      <c r="T14" s="206" t="s">
        <v>88</v>
      </c>
      <c r="U14" s="210">
        <f>M7</f>
        <v>0</v>
      </c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</row>
    <row r="15" ht="12.75" customHeight="1">
      <c r="A15" s="198" t="s">
        <v>80</v>
      </c>
      <c r="B15" s="199">
        <f>IF(G13&gt;0,(B13-F13)/G13,0)</f>
        <v>0</v>
      </c>
      <c r="C15" s="34"/>
      <c r="D15" s="34"/>
      <c r="E15" s="34"/>
      <c r="F15" s="34"/>
      <c r="G15" s="34"/>
      <c r="H15" s="5"/>
      <c r="I15" s="206" t="s">
        <v>88</v>
      </c>
      <c r="J15" s="210">
        <f>B8</f>
        <v>0</v>
      </c>
      <c r="K15" s="5"/>
      <c r="L15" s="198" t="s">
        <v>81</v>
      </c>
      <c r="M15" s="202">
        <f>IF(R12&gt;0,(M12+N12)/R12,0)</f>
        <v>0</v>
      </c>
      <c r="N15" s="5"/>
      <c r="O15" s="5"/>
      <c r="P15" s="5"/>
      <c r="Q15" s="5"/>
      <c r="R15" s="5"/>
      <c r="S15" s="5"/>
      <c r="T15" s="206" t="s">
        <v>90</v>
      </c>
      <c r="U15" s="210">
        <f>M21</f>
        <v>0</v>
      </c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</row>
    <row r="16" ht="12.75" customHeight="1">
      <c r="A16" s="198" t="s">
        <v>89</v>
      </c>
      <c r="B16" s="202">
        <f>IF(G13&gt;0,(B13+C13)/G13,0)</f>
        <v>0</v>
      </c>
      <c r="C16" s="5"/>
      <c r="D16" s="5"/>
      <c r="E16" s="5"/>
      <c r="F16" s="5"/>
      <c r="G16" s="5"/>
      <c r="H16" s="5"/>
      <c r="I16" s="206" t="s">
        <v>90</v>
      </c>
      <c r="J16" s="210">
        <f>B22</f>
        <v>0</v>
      </c>
      <c r="K16" s="5"/>
      <c r="L16" s="5"/>
      <c r="M16" s="20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</row>
    <row r="17" ht="12.75" customHeight="1">
      <c r="A17" s="5"/>
      <c r="B17" s="205"/>
      <c r="C17" s="5"/>
      <c r="D17" s="5"/>
      <c r="E17" s="5"/>
      <c r="F17" s="5"/>
      <c r="G17" s="5"/>
      <c r="H17" s="5"/>
      <c r="I17" s="28" t="s">
        <v>45</v>
      </c>
      <c r="J17" s="211">
        <f>J11-J12-J13</f>
        <v>0</v>
      </c>
      <c r="K17" s="5"/>
      <c r="L17" s="5"/>
      <c r="M17" s="190" t="s">
        <v>38</v>
      </c>
      <c r="N17" s="3"/>
      <c r="O17" s="3"/>
      <c r="P17" s="3"/>
      <c r="Q17" s="3"/>
      <c r="R17" s="3"/>
      <c r="S17" s="3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</row>
    <row r="18" ht="12.75" customHeight="1">
      <c r="A18" s="5"/>
      <c r="B18" s="190" t="s">
        <v>38</v>
      </c>
      <c r="C18" s="3"/>
      <c r="D18" s="3"/>
      <c r="E18" s="3"/>
      <c r="F18" s="3"/>
      <c r="G18" s="3"/>
      <c r="H18" s="3"/>
      <c r="I18" s="5"/>
      <c r="J18" s="5"/>
      <c r="K18" s="5"/>
      <c r="L18" s="7"/>
      <c r="M18" s="192" t="s">
        <v>13</v>
      </c>
      <c r="N18" s="192" t="s">
        <v>6</v>
      </c>
      <c r="O18" s="192" t="s">
        <v>91</v>
      </c>
      <c r="P18" s="192" t="s">
        <v>5</v>
      </c>
      <c r="Q18" s="192" t="s">
        <v>24</v>
      </c>
      <c r="R18" s="192" t="s">
        <v>2</v>
      </c>
      <c r="S18" s="192" t="s">
        <v>43</v>
      </c>
      <c r="T18" s="22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</row>
    <row r="19" ht="12.75" customHeight="1">
      <c r="A19" s="7"/>
      <c r="B19" s="192" t="s">
        <v>13</v>
      </c>
      <c r="C19" s="192" t="s">
        <v>6</v>
      </c>
      <c r="D19" s="192" t="s">
        <v>91</v>
      </c>
      <c r="E19" s="192" t="s">
        <v>5</v>
      </c>
      <c r="F19" s="192" t="s">
        <v>24</v>
      </c>
      <c r="G19" s="192" t="s">
        <v>2</v>
      </c>
      <c r="H19" s="192" t="s">
        <v>43</v>
      </c>
      <c r="I19" s="22"/>
      <c r="J19" s="5"/>
      <c r="K19" s="5"/>
      <c r="L19" s="7"/>
      <c r="M19" s="195">
        <f>COUNTIF(B136:AE136,M18)</f>
        <v>0</v>
      </c>
      <c r="N19" s="195">
        <f>COUNTIF(B136:AE136,N18)</f>
        <v>0</v>
      </c>
      <c r="O19" s="195">
        <f>COUNTIF(B136:AE136,O18)</f>
        <v>0</v>
      </c>
      <c r="P19" s="195">
        <f>COUNTIF(B136:AE136,P18)</f>
        <v>0</v>
      </c>
      <c r="Q19" s="195">
        <f>COUNTIF(B136:AE136,Q18)</f>
        <v>0</v>
      </c>
      <c r="R19" s="195">
        <f>COUNTIF(B136:AE136,R18)</f>
        <v>0</v>
      </c>
      <c r="S19" s="195">
        <f t="shared" ref="S19:S20" si="5">SUM(M19:R19)</f>
        <v>0</v>
      </c>
      <c r="T19" s="22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</row>
    <row r="20" ht="12.75" customHeight="1">
      <c r="A20" s="7"/>
      <c r="B20" s="195">
        <f>COUNTIF(B136:AE140,B19)</f>
        <v>0</v>
      </c>
      <c r="C20" s="195">
        <f>COUNTIF(B136:AE140,C19)</f>
        <v>0</v>
      </c>
      <c r="D20" s="195">
        <f>COUNTIF(B136:AE140,D19)</f>
        <v>0</v>
      </c>
      <c r="E20" s="195">
        <f>COUNTIF(B136:AE140,E19)</f>
        <v>0</v>
      </c>
      <c r="F20" s="195">
        <f>COUNTIF(B136:AE140,F19)</f>
        <v>0</v>
      </c>
      <c r="G20" s="195">
        <f>COUNTIF(B136:AE140,G19)</f>
        <v>0</v>
      </c>
      <c r="H20" s="195">
        <f t="shared" ref="H20:H21" si="6">SUM(B20:G20)</f>
        <v>0</v>
      </c>
      <c r="I20" s="22"/>
      <c r="J20" s="5"/>
      <c r="K20" s="5"/>
      <c r="L20" s="7"/>
      <c r="M20" s="196">
        <f>IF(S19&gt;0,M19/S19,0)</f>
        <v>0</v>
      </c>
      <c r="N20" s="196">
        <f>IF(S19&gt;0,N19/S19,0)</f>
        <v>0</v>
      </c>
      <c r="O20" s="196">
        <f>IF(S19&gt;0,O19/S19,0)</f>
        <v>0</v>
      </c>
      <c r="P20" s="196">
        <f>IF(S19&gt;0,P19/S19,0)</f>
        <v>0</v>
      </c>
      <c r="Q20" s="196">
        <f>IF(S19&gt;0,Q19/S19,0)</f>
        <v>0</v>
      </c>
      <c r="R20" s="196">
        <f>IF(S19&gt;0,R19/S19,0)</f>
        <v>0</v>
      </c>
      <c r="S20" s="196">
        <f t="shared" si="5"/>
        <v>0</v>
      </c>
      <c r="T20" s="22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</row>
    <row r="21" ht="12.75" customHeight="1">
      <c r="A21" s="7"/>
      <c r="B21" s="196">
        <f>IF(H20&gt;0,B20/H20,0)</f>
        <v>0</v>
      </c>
      <c r="C21" s="196">
        <f>IF(H20&gt;0,C20/H20,0)</f>
        <v>0</v>
      </c>
      <c r="D21" s="196">
        <f>IF(H20&gt;0,D20/H20,0)</f>
        <v>0</v>
      </c>
      <c r="E21" s="196">
        <f>IF(H20&gt;0,E20/H20,0)</f>
        <v>0</v>
      </c>
      <c r="F21" s="196">
        <f>IF(H20&gt;0,F20/H20,0)</f>
        <v>0</v>
      </c>
      <c r="G21" s="196">
        <f>IF(H20&gt;0,G20/H20,0)</f>
        <v>0</v>
      </c>
      <c r="H21" s="196">
        <f t="shared" si="6"/>
        <v>0</v>
      </c>
      <c r="I21" s="22"/>
      <c r="J21" s="5"/>
      <c r="K21" s="5"/>
      <c r="L21" s="198" t="s">
        <v>80</v>
      </c>
      <c r="M21" s="212">
        <f>IF(S19&gt;0,(M19-R19)/S19,0)</f>
        <v>0</v>
      </c>
      <c r="N21" s="34"/>
      <c r="O21" s="34"/>
      <c r="P21" s="34"/>
      <c r="Q21" s="34"/>
      <c r="R21" s="34"/>
      <c r="S21" s="34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</row>
    <row r="22" ht="12.75" customHeight="1">
      <c r="A22" s="198" t="s">
        <v>80</v>
      </c>
      <c r="B22" s="212">
        <f>IF(H20&gt;0,(B20-G20)/H20,0)</f>
        <v>0</v>
      </c>
      <c r="C22" s="34"/>
      <c r="D22" s="34"/>
      <c r="E22" s="34"/>
      <c r="F22" s="34"/>
      <c r="G22" s="34"/>
      <c r="H22" s="34"/>
      <c r="I22" s="5"/>
      <c r="J22" s="5"/>
      <c r="K22" s="5"/>
      <c r="L22" s="198" t="s">
        <v>81</v>
      </c>
      <c r="M22" s="213">
        <f>IF(S19&gt;0,(M19+N19+O19+P19)/S19,0)</f>
        <v>0</v>
      </c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</row>
    <row r="23" ht="12.75" customHeight="1">
      <c r="A23" s="198" t="s">
        <v>81</v>
      </c>
      <c r="B23" s="213">
        <f>IF(H20&gt;0,(B20+C20+D20+E20)/H20,0)</f>
        <v>0</v>
      </c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</row>
    <row r="24" ht="12.75" customHeight="1">
      <c r="A24" s="198"/>
      <c r="B24" s="213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</row>
    <row r="25" ht="12.75" customHeight="1">
      <c r="A25" s="188" t="s">
        <v>93</v>
      </c>
      <c r="B25" s="190" t="s">
        <v>36</v>
      </c>
      <c r="C25" s="3"/>
      <c r="D25" s="3"/>
      <c r="E25" s="3"/>
      <c r="F25" s="3"/>
      <c r="G25" s="3"/>
      <c r="H25" s="5"/>
      <c r="I25" s="190" t="s">
        <v>39</v>
      </c>
      <c r="J25" s="3"/>
      <c r="K25" s="5"/>
      <c r="L25" s="188" t="s">
        <v>94</v>
      </c>
      <c r="M25" s="190" t="s">
        <v>36</v>
      </c>
      <c r="N25" s="3"/>
      <c r="O25" s="3"/>
      <c r="P25" s="3"/>
      <c r="Q25" s="3"/>
      <c r="R25" s="3"/>
      <c r="S25" s="5"/>
      <c r="T25" s="190" t="s">
        <v>39</v>
      </c>
      <c r="U25" s="3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</row>
    <row r="26" ht="12.75" customHeight="1">
      <c r="A26" s="7"/>
      <c r="B26" s="192" t="s">
        <v>25</v>
      </c>
      <c r="C26" s="192" t="s">
        <v>27</v>
      </c>
      <c r="D26" s="192" t="s">
        <v>28</v>
      </c>
      <c r="E26" s="192" t="s">
        <v>52</v>
      </c>
      <c r="F26" s="192" t="s">
        <v>29</v>
      </c>
      <c r="G26" s="192" t="s">
        <v>43</v>
      </c>
      <c r="H26" s="193"/>
      <c r="I26" s="192" t="s">
        <v>32</v>
      </c>
      <c r="J26" s="192" t="s">
        <v>78</v>
      </c>
      <c r="K26" s="22"/>
      <c r="L26" s="7"/>
      <c r="M26" s="192" t="s">
        <v>25</v>
      </c>
      <c r="N26" s="192" t="s">
        <v>27</v>
      </c>
      <c r="O26" s="192" t="s">
        <v>28</v>
      </c>
      <c r="P26" s="192" t="s">
        <v>52</v>
      </c>
      <c r="Q26" s="192" t="s">
        <v>29</v>
      </c>
      <c r="R26" s="192" t="s">
        <v>43</v>
      </c>
      <c r="S26" s="193"/>
      <c r="T26" s="192" t="s">
        <v>32</v>
      </c>
      <c r="U26" s="192" t="s">
        <v>78</v>
      </c>
      <c r="V26" s="22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</row>
    <row r="27" ht="12.75" customHeight="1">
      <c r="A27" s="7"/>
      <c r="B27" s="195">
        <f>COUNTIF(B137:AE137,B26)</f>
        <v>0</v>
      </c>
      <c r="C27" s="195">
        <f>COUNTIF(B137:AE137,C26)</f>
        <v>0</v>
      </c>
      <c r="D27" s="195">
        <f>COUNTIF(B137:AE137,D26)</f>
        <v>0</v>
      </c>
      <c r="E27" s="195">
        <f>COUNTIF(B137:AE137,E26)</f>
        <v>0</v>
      </c>
      <c r="F27" s="195">
        <f>COUNTIF(B137:AE137,F26)</f>
        <v>0</v>
      </c>
      <c r="G27" s="195">
        <f t="shared" ref="G27:G28" si="7">SUM(B27:F27)</f>
        <v>0</v>
      </c>
      <c r="H27" s="193"/>
      <c r="I27" s="195">
        <f>COUNTIF(B137:AE137,I26)</f>
        <v>0</v>
      </c>
      <c r="J27" s="195">
        <f>COUNTIF(B137:AE137,J26)</f>
        <v>0</v>
      </c>
      <c r="K27" s="22"/>
      <c r="L27" s="7"/>
      <c r="M27" s="195">
        <f>COUNTIF(B138:AE138,M26)</f>
        <v>0</v>
      </c>
      <c r="N27" s="195">
        <f>COUNTIF(B138:AE138,N26)</f>
        <v>0</v>
      </c>
      <c r="O27" s="195">
        <f>COUNTIF(B138:AE138,O26)</f>
        <v>0</v>
      </c>
      <c r="P27" s="195">
        <f>COUNTIF(B138:AE138,P26)</f>
        <v>0</v>
      </c>
      <c r="Q27" s="195">
        <f>COUNTIF(B138:AE138,Q26)</f>
        <v>0</v>
      </c>
      <c r="R27" s="195">
        <f t="shared" ref="R27:R28" si="8">SUM(M27:Q27)</f>
        <v>0</v>
      </c>
      <c r="S27" s="193"/>
      <c r="T27" s="195">
        <f>COUNTIF(B138:AE138,T26)</f>
        <v>0</v>
      </c>
      <c r="U27" s="195">
        <f>COUNTIF(B138:AE138,U26)</f>
        <v>0</v>
      </c>
      <c r="V27" s="22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</row>
    <row r="28" ht="12.75" customHeight="1">
      <c r="A28" s="7"/>
      <c r="B28" s="196">
        <f>IF(G27&gt;0,B27/G27,0)</f>
        <v>0</v>
      </c>
      <c r="C28" s="196">
        <f>IF(G27&gt;0,C27/G27,0)</f>
        <v>0</v>
      </c>
      <c r="D28" s="196">
        <f>IF(G27&gt;0,D27/G27,0)</f>
        <v>0</v>
      </c>
      <c r="E28" s="196">
        <f>IF(G27&gt;0,E27/G27,0)</f>
        <v>0</v>
      </c>
      <c r="F28" s="196">
        <f>IF(G27&gt;0,F27/G27,0)</f>
        <v>0</v>
      </c>
      <c r="G28" s="197">
        <f t="shared" si="7"/>
        <v>0</v>
      </c>
      <c r="H28" s="22"/>
      <c r="I28" s="223" t="s">
        <v>31</v>
      </c>
      <c r="J28" s="34"/>
      <c r="K28" s="5"/>
      <c r="L28" s="7"/>
      <c r="M28" s="196">
        <f>IF(R27&gt;0,M27/R27,0)</f>
        <v>0</v>
      </c>
      <c r="N28" s="196">
        <f>IF(R27&gt;0,N27/R27,0)</f>
        <v>0</v>
      </c>
      <c r="O28" s="196">
        <f>IF(R27&gt;0,O27/R27,0)</f>
        <v>0</v>
      </c>
      <c r="P28" s="196">
        <f>IF(R27&gt;0,P27/R27,0)</f>
        <v>0</v>
      </c>
      <c r="Q28" s="196">
        <f>IF(R27&gt;0,Q27/R27,0)</f>
        <v>0</v>
      </c>
      <c r="R28" s="197">
        <f t="shared" si="8"/>
        <v>0</v>
      </c>
      <c r="S28" s="22"/>
      <c r="T28" s="223" t="s">
        <v>31</v>
      </c>
      <c r="U28" s="34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</row>
    <row r="29" ht="12.75" customHeight="1">
      <c r="A29" s="198" t="s">
        <v>80</v>
      </c>
      <c r="B29" s="199">
        <f>IF(G27&gt;0,(B27-F27)/G27,0)</f>
        <v>0</v>
      </c>
      <c r="C29" s="34"/>
      <c r="D29" s="200"/>
      <c r="E29" s="200"/>
      <c r="F29" s="200"/>
      <c r="G29" s="34"/>
      <c r="H29" s="5"/>
      <c r="I29" s="195">
        <f>COUNTIF(B137:AE137,I28)</f>
        <v>0</v>
      </c>
      <c r="J29" s="5"/>
      <c r="K29" s="5"/>
      <c r="L29" s="198" t="s">
        <v>80</v>
      </c>
      <c r="M29" s="199">
        <f>IF(R27&gt;0,(M27-Q27)/R27,0)</f>
        <v>0</v>
      </c>
      <c r="N29" s="34"/>
      <c r="O29" s="200"/>
      <c r="P29" s="200"/>
      <c r="Q29" s="200"/>
      <c r="R29" s="34"/>
      <c r="S29" s="5"/>
      <c r="T29" s="195">
        <f>COUNTIF(B138:AE138,T28)</f>
        <v>0</v>
      </c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</row>
    <row r="30" ht="12.75" customHeight="1">
      <c r="A30" s="198" t="s">
        <v>81</v>
      </c>
      <c r="B30" s="202">
        <f>IF(G27&gt;0,(B27+C27)/G27,0)</f>
        <v>0</v>
      </c>
      <c r="C30" s="203"/>
      <c r="D30" s="5"/>
      <c r="E30" s="5"/>
      <c r="F30" s="5"/>
      <c r="G30" s="5"/>
      <c r="H30" s="5"/>
      <c r="I30" s="5"/>
      <c r="J30" s="5"/>
      <c r="K30" s="5"/>
      <c r="L30" s="198" t="s">
        <v>81</v>
      </c>
      <c r="M30" s="202">
        <f>IF(R27&gt;0,(M27+N27)/R27,0)</f>
        <v>0</v>
      </c>
      <c r="N30" s="203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</row>
    <row r="31" ht="12.75" customHeight="1">
      <c r="B31" s="205"/>
      <c r="C31" s="203"/>
      <c r="D31" s="5"/>
      <c r="E31" s="5"/>
      <c r="F31" s="5"/>
      <c r="G31" s="5"/>
      <c r="H31" s="5"/>
      <c r="I31" s="189" t="s">
        <v>82</v>
      </c>
      <c r="J31" s="5"/>
      <c r="K31" s="5"/>
      <c r="L31" s="5"/>
      <c r="M31" s="205"/>
      <c r="N31" s="203"/>
      <c r="O31" s="5"/>
      <c r="P31" s="5"/>
      <c r="Q31" s="5"/>
      <c r="R31" s="5"/>
      <c r="S31" s="5"/>
      <c r="T31" s="189" t="s">
        <v>82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</row>
    <row r="32" ht="12.75" customHeight="1">
      <c r="A32" s="5"/>
      <c r="B32" s="190" t="s">
        <v>35</v>
      </c>
      <c r="C32" s="3"/>
      <c r="D32" s="3"/>
      <c r="E32" s="3"/>
      <c r="F32" s="3"/>
      <c r="G32" s="3"/>
      <c r="H32" s="5"/>
      <c r="I32" s="206" t="s">
        <v>34</v>
      </c>
      <c r="J32" s="208">
        <f>B34+B41+I27</f>
        <v>0</v>
      </c>
      <c r="K32" s="5"/>
      <c r="L32" s="5"/>
      <c r="M32" s="190" t="s">
        <v>35</v>
      </c>
      <c r="N32" s="3"/>
      <c r="O32" s="3"/>
      <c r="P32" s="3"/>
      <c r="Q32" s="3"/>
      <c r="R32" s="3"/>
      <c r="S32" s="5"/>
      <c r="T32" s="206" t="s">
        <v>34</v>
      </c>
      <c r="U32" s="208">
        <f>M34+M41+T27</f>
        <v>0</v>
      </c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</row>
    <row r="33" ht="12.75" customHeight="1">
      <c r="A33" s="7"/>
      <c r="B33" s="192" t="s">
        <v>26</v>
      </c>
      <c r="C33" s="192" t="s">
        <v>3</v>
      </c>
      <c r="D33" s="192" t="s">
        <v>83</v>
      </c>
      <c r="E33" s="192" t="s">
        <v>84</v>
      </c>
      <c r="F33" s="192" t="s">
        <v>4</v>
      </c>
      <c r="G33" s="192" t="s">
        <v>43</v>
      </c>
      <c r="H33" s="22"/>
      <c r="I33" s="206" t="s">
        <v>85</v>
      </c>
      <c r="J33" s="208">
        <f>G41+F34+J27+I29</f>
        <v>0</v>
      </c>
      <c r="K33" s="5"/>
      <c r="L33" s="7"/>
      <c r="M33" s="192" t="s">
        <v>26</v>
      </c>
      <c r="N33" s="192" t="s">
        <v>3</v>
      </c>
      <c r="O33" s="192" t="s">
        <v>83</v>
      </c>
      <c r="P33" s="192" t="s">
        <v>84</v>
      </c>
      <c r="Q33" s="192" t="s">
        <v>4</v>
      </c>
      <c r="R33" s="192" t="s">
        <v>43</v>
      </c>
      <c r="S33" s="22"/>
      <c r="T33" s="206" t="s">
        <v>85</v>
      </c>
      <c r="U33" s="208">
        <f>R41+Q34+U27+T29</f>
        <v>0</v>
      </c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</row>
    <row r="34" ht="12.75" customHeight="1">
      <c r="A34" s="7"/>
      <c r="B34" s="195">
        <f>COUNTIF(B137:AE137,B33)</f>
        <v>0</v>
      </c>
      <c r="C34" s="195">
        <f>COUNTIF(B137:AE137,C33)</f>
        <v>0</v>
      </c>
      <c r="D34" s="195">
        <f>COUNTIF(B137:AE137,D33)</f>
        <v>0</v>
      </c>
      <c r="E34" s="195">
        <f>COUNTIF(B137:AE137,E33)</f>
        <v>0</v>
      </c>
      <c r="F34" s="195">
        <f>COUNTIF(B137:AE137,F33)</f>
        <v>0</v>
      </c>
      <c r="G34" s="195">
        <f t="shared" ref="G34:G35" si="10">SUM(B34:F34)</f>
        <v>0</v>
      </c>
      <c r="H34" s="22"/>
      <c r="I34" s="206" t="s">
        <v>86</v>
      </c>
      <c r="J34" s="208">
        <f>F27</f>
        <v>0</v>
      </c>
      <c r="K34" s="5"/>
      <c r="L34" s="7"/>
      <c r="M34" s="195">
        <f>COUNTIF(B138:AE138,M33)</f>
        <v>0</v>
      </c>
      <c r="N34" s="195">
        <f>COUNTIF(B138:AE138,N33)</f>
        <v>0</v>
      </c>
      <c r="O34" s="195">
        <f>COUNTIF(B138:AE138,O33)</f>
        <v>0</v>
      </c>
      <c r="P34" s="195">
        <f>COUNTIF(B138:AE138,P33)</f>
        <v>0</v>
      </c>
      <c r="Q34" s="195">
        <f>COUNTIF(B138:AE138,Q33)</f>
        <v>0</v>
      </c>
      <c r="R34" s="195">
        <f>SUM(M34:Q34)</f>
        <v>0</v>
      </c>
      <c r="S34" s="22"/>
      <c r="T34" s="206" t="s">
        <v>86</v>
      </c>
      <c r="U34" s="208">
        <f>Q27</f>
        <v>0</v>
      </c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</row>
    <row r="35" ht="12.75" customHeight="1">
      <c r="A35" s="198" t="s">
        <v>80</v>
      </c>
      <c r="B35" s="196">
        <f t="shared" ref="B35:F35" si="9">IF($G$34&gt;0,B34/$G$34,0)</f>
        <v>0</v>
      </c>
      <c r="C35" s="196">
        <f t="shared" si="9"/>
        <v>0</v>
      </c>
      <c r="D35" s="196">
        <f t="shared" si="9"/>
        <v>0</v>
      </c>
      <c r="E35" s="196">
        <f t="shared" si="9"/>
        <v>0</v>
      </c>
      <c r="F35" s="196">
        <f t="shared" si="9"/>
        <v>0</v>
      </c>
      <c r="G35" s="196">
        <f t="shared" si="10"/>
        <v>0</v>
      </c>
      <c r="H35" s="206" t="s">
        <v>87</v>
      </c>
      <c r="I35" s="208">
        <f>F41</f>
        <v>0</v>
      </c>
      <c r="J35" s="5"/>
      <c r="K35" s="7"/>
      <c r="L35" s="198" t="s">
        <v>80</v>
      </c>
      <c r="M35" s="196">
        <f t="shared" ref="M35:Q35" si="11">IF($G$69&gt;0,N34/$G$34,0)</f>
        <v>0</v>
      </c>
      <c r="N35" s="196">
        <f t="shared" si="11"/>
        <v>0</v>
      </c>
      <c r="O35" s="196">
        <f t="shared" si="11"/>
        <v>0</v>
      </c>
      <c r="P35" s="196">
        <f t="shared" si="11"/>
        <v>0</v>
      </c>
      <c r="Q35" s="196">
        <f t="shared" si="11"/>
        <v>0</v>
      </c>
      <c r="R35" s="22"/>
      <c r="S35" s="206" t="s">
        <v>87</v>
      </c>
      <c r="T35" s="208">
        <f>Q41</f>
        <v>0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</row>
    <row r="36" ht="12.75" customHeight="1">
      <c r="A36" s="198" t="s">
        <v>81</v>
      </c>
      <c r="B36" s="199">
        <f>IF(G34&gt;0,(B34-F34)/G34,0)</f>
        <v>0</v>
      </c>
      <c r="C36" s="34"/>
      <c r="D36" s="34"/>
      <c r="E36" s="34"/>
      <c r="F36" s="34"/>
      <c r="G36" s="34"/>
      <c r="H36" s="5"/>
      <c r="I36" s="206" t="s">
        <v>88</v>
      </c>
      <c r="J36" s="210">
        <f>B29</f>
        <v>0</v>
      </c>
      <c r="K36" s="5"/>
      <c r="L36" s="198" t="s">
        <v>81</v>
      </c>
      <c r="M36" s="199">
        <f>IF(R34&gt;0,(M34-Q34)/R34,0)</f>
        <v>0</v>
      </c>
      <c r="N36" s="34"/>
      <c r="O36" s="34"/>
      <c r="P36" s="34"/>
      <c r="Q36" s="34"/>
      <c r="R36" s="34"/>
      <c r="S36" s="5"/>
      <c r="T36" s="206" t="s">
        <v>88</v>
      </c>
      <c r="U36" s="210">
        <f>M29</f>
        <v>0</v>
      </c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</row>
    <row r="37" ht="12.75" customHeight="1">
      <c r="B37" s="202">
        <f>IF(G34&gt;0,(B34+C34)/G34,0)</f>
        <v>0</v>
      </c>
      <c r="C37" s="5"/>
      <c r="D37" s="5"/>
      <c r="E37" s="5"/>
      <c r="F37" s="5"/>
      <c r="G37" s="5"/>
      <c r="H37" s="5"/>
      <c r="I37" s="206" t="s">
        <v>90</v>
      </c>
      <c r="J37" s="210">
        <f>B43</f>
        <v>0</v>
      </c>
      <c r="K37" s="5"/>
      <c r="M37" s="202">
        <f>IF(R34&gt;0,(M34+N34)/R34,0)</f>
        <v>0</v>
      </c>
      <c r="N37" s="5"/>
      <c r="O37" s="5"/>
      <c r="P37" s="5"/>
      <c r="Q37" s="5"/>
      <c r="R37" s="5"/>
      <c r="S37" s="5"/>
      <c r="T37" s="206" t="s">
        <v>90</v>
      </c>
      <c r="U37" s="210">
        <f>M43</f>
        <v>0</v>
      </c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</row>
    <row r="38" ht="12.75" customHeight="1">
      <c r="A38" s="5"/>
      <c r="B38" s="205"/>
      <c r="C38" s="5"/>
      <c r="D38" s="5"/>
      <c r="E38" s="5"/>
      <c r="F38" s="5"/>
      <c r="G38" s="5"/>
      <c r="H38" s="5"/>
      <c r="I38" s="5"/>
      <c r="J38" s="5"/>
      <c r="K38" s="5"/>
      <c r="L38" s="5"/>
      <c r="M38" s="20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</row>
    <row r="39" ht="12.75" customHeight="1">
      <c r="B39" s="190" t="s">
        <v>38</v>
      </c>
      <c r="C39" s="3"/>
      <c r="D39" s="3"/>
      <c r="E39" s="3"/>
      <c r="F39" s="3"/>
      <c r="G39" s="3"/>
      <c r="H39" s="3"/>
      <c r="I39" s="5"/>
      <c r="J39" s="5"/>
      <c r="K39" s="5"/>
      <c r="L39" s="5"/>
      <c r="M39" s="190" t="s">
        <v>38</v>
      </c>
      <c r="N39" s="3"/>
      <c r="O39" s="3"/>
      <c r="P39" s="3"/>
      <c r="Q39" s="3"/>
      <c r="R39" s="3"/>
      <c r="S39" s="3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</row>
    <row r="40" ht="12.75" customHeight="1">
      <c r="A40" s="7"/>
      <c r="B40" s="192" t="s">
        <v>13</v>
      </c>
      <c r="C40" s="192" t="s">
        <v>6</v>
      </c>
      <c r="D40" s="192" t="s">
        <v>91</v>
      </c>
      <c r="E40" s="192" t="s">
        <v>5</v>
      </c>
      <c r="F40" s="192" t="s">
        <v>24</v>
      </c>
      <c r="G40" s="192" t="s">
        <v>2</v>
      </c>
      <c r="H40" s="192" t="s">
        <v>43</v>
      </c>
      <c r="I40" s="22"/>
      <c r="J40" s="5"/>
      <c r="K40" s="5"/>
      <c r="L40" s="7"/>
      <c r="M40" s="192" t="s">
        <v>13</v>
      </c>
      <c r="N40" s="192" t="s">
        <v>6</v>
      </c>
      <c r="O40" s="192" t="s">
        <v>91</v>
      </c>
      <c r="P40" s="192" t="s">
        <v>5</v>
      </c>
      <c r="Q40" s="192" t="s">
        <v>24</v>
      </c>
      <c r="R40" s="192" t="s">
        <v>2</v>
      </c>
      <c r="S40" s="192" t="s">
        <v>43</v>
      </c>
      <c r="T40" s="22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</row>
    <row r="41" ht="12.75" customHeight="1">
      <c r="A41" s="7"/>
      <c r="B41" s="195">
        <f>COUNTIF(B137:AE137,B40)</f>
        <v>0</v>
      </c>
      <c r="C41" s="195">
        <f>COUNTIF(B137:AE137,C40)</f>
        <v>0</v>
      </c>
      <c r="D41" s="195">
        <f>COUNTIF(B137:AE137,D40)</f>
        <v>0</v>
      </c>
      <c r="E41" s="195">
        <f>COUNTIF(B137:AE137,E40)</f>
        <v>0</v>
      </c>
      <c r="F41" s="195">
        <f>COUNTIF(B137:AE137,F40)</f>
        <v>0</v>
      </c>
      <c r="G41" s="195">
        <f>COUNTIF(B137:AE137,G40)</f>
        <v>0</v>
      </c>
      <c r="H41" s="195">
        <f t="shared" ref="H41:H42" si="12">SUM(B41:G41)</f>
        <v>0</v>
      </c>
      <c r="I41" s="22"/>
      <c r="J41" s="5"/>
      <c r="K41" s="5"/>
      <c r="L41" s="7"/>
      <c r="M41" s="195">
        <f>COUNTIF(B138:AE138,M40)</f>
        <v>0</v>
      </c>
      <c r="N41" s="195">
        <f>COUNTIF(B138:AE138,N40)</f>
        <v>0</v>
      </c>
      <c r="O41" s="195">
        <f>COUNTIF(B138:AE138,O40)</f>
        <v>0</v>
      </c>
      <c r="P41" s="195">
        <f>COUNTIF(B138:AE138,P40)</f>
        <v>0</v>
      </c>
      <c r="Q41" s="195">
        <f>COUNTIF(B138:AE138,Q40)</f>
        <v>0</v>
      </c>
      <c r="R41" s="195">
        <f>COUNTIF(B138:AE138,R40)</f>
        <v>0</v>
      </c>
      <c r="S41" s="195">
        <f t="shared" ref="S41:S42" si="13">SUM(M41:R41)</f>
        <v>0</v>
      </c>
      <c r="T41" s="22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</row>
    <row r="42" ht="12.75" customHeight="1">
      <c r="A42" s="7"/>
      <c r="B42" s="196">
        <f>IF(H41&gt;0,B41/H41,0)</f>
        <v>0</v>
      </c>
      <c r="C42" s="196">
        <f>IF(H41&gt;0,C41/H41,0)</f>
        <v>0</v>
      </c>
      <c r="D42" s="196">
        <f>IF(H41&gt;0,D41/H41,0)</f>
        <v>0</v>
      </c>
      <c r="E42" s="196">
        <f>IF(H41&gt;0,E41/H41,0)</f>
        <v>0</v>
      </c>
      <c r="F42" s="196">
        <f>IF(H41&gt;0,F41/H41,0)</f>
        <v>0</v>
      </c>
      <c r="G42" s="196">
        <f>IF(H41&gt;0,G41/H41,0)</f>
        <v>0</v>
      </c>
      <c r="H42" s="196">
        <f t="shared" si="12"/>
        <v>0</v>
      </c>
      <c r="I42" s="22"/>
      <c r="J42" s="5"/>
      <c r="K42" s="5"/>
      <c r="L42" s="7"/>
      <c r="M42" s="196">
        <f>IF(S41&gt;0,M41/S41,0)</f>
        <v>0</v>
      </c>
      <c r="N42" s="196">
        <f>IF(S41&gt;0,N41/S41,0)</f>
        <v>0</v>
      </c>
      <c r="O42" s="196">
        <f>IF(S41&gt;0,O41/S41,0)</f>
        <v>0</v>
      </c>
      <c r="P42" s="196">
        <f>IF(S41&gt;0,P41/S41,0)</f>
        <v>0</v>
      </c>
      <c r="Q42" s="196">
        <f>IF(S41&gt;0,Q41/S41,0)</f>
        <v>0</v>
      </c>
      <c r="R42" s="196">
        <f>IF(S41&gt;0,R41/S41,0)</f>
        <v>0</v>
      </c>
      <c r="S42" s="196">
        <f t="shared" si="13"/>
        <v>0</v>
      </c>
      <c r="T42" s="22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</row>
    <row r="43" ht="12.75" customHeight="1">
      <c r="A43" s="198" t="s">
        <v>80</v>
      </c>
      <c r="B43" s="212">
        <f>IF(H41&gt;0,(B41-G41)/H41,0)</f>
        <v>0</v>
      </c>
      <c r="C43" s="34"/>
      <c r="D43" s="34"/>
      <c r="E43" s="34"/>
      <c r="F43" s="34"/>
      <c r="G43" s="34"/>
      <c r="H43" s="34"/>
      <c r="I43" s="5"/>
      <c r="J43" s="5"/>
      <c r="K43" s="5"/>
      <c r="L43" s="198" t="s">
        <v>80</v>
      </c>
      <c r="M43" s="212">
        <f>IF(S41&gt;0,(M41-R41)/S41,0)</f>
        <v>0</v>
      </c>
      <c r="N43" s="34"/>
      <c r="O43" s="34"/>
      <c r="P43" s="34"/>
      <c r="Q43" s="34"/>
      <c r="R43" s="34"/>
      <c r="S43" s="34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</row>
    <row r="44" ht="12.75" customHeight="1">
      <c r="A44" s="198" t="s">
        <v>81</v>
      </c>
      <c r="B44" s="213">
        <f>IF(H41&gt;0,(B41+C41+D41+E41)/H41,0)</f>
        <v>0</v>
      </c>
      <c r="C44" s="5"/>
      <c r="D44" s="5"/>
      <c r="E44" s="5"/>
      <c r="F44" s="5"/>
      <c r="G44" s="5"/>
      <c r="H44" s="5"/>
      <c r="I44" s="5"/>
      <c r="J44" s="5"/>
      <c r="K44" s="5"/>
      <c r="L44" s="198" t="s">
        <v>81</v>
      </c>
      <c r="M44" s="213">
        <f>IF(S41&gt;0,(M41+N41+O41+P41)/S41,0)</f>
        <v>0</v>
      </c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</row>
    <row r="45" ht="12.75" customHeight="1">
      <c r="A45" s="2"/>
      <c r="B45" s="2"/>
      <c r="C45" s="2"/>
      <c r="D45" s="2"/>
      <c r="E45" s="2"/>
      <c r="F45" s="2"/>
      <c r="G45" s="2"/>
      <c r="H45" s="2"/>
      <c r="I45" s="2"/>
      <c r="J45" s="2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</row>
    <row r="46" ht="12.75" customHeight="1">
      <c r="A46" s="5"/>
      <c r="B46" s="189"/>
      <c r="C46" s="5"/>
      <c r="D46" s="5"/>
      <c r="E46" s="5"/>
      <c r="F46" s="5"/>
      <c r="G46" s="5"/>
      <c r="H46" s="5"/>
      <c r="I46" s="189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</row>
    <row r="47" ht="12.75" customHeight="1">
      <c r="A47" s="188" t="s">
        <v>96</v>
      </c>
      <c r="B47" s="190" t="s">
        <v>36</v>
      </c>
      <c r="C47" s="3"/>
      <c r="D47" s="3"/>
      <c r="E47" s="3"/>
      <c r="F47" s="3"/>
      <c r="G47" s="3"/>
      <c r="H47" s="5"/>
      <c r="I47" s="190" t="s">
        <v>39</v>
      </c>
      <c r="J47" s="3"/>
      <c r="K47" s="5"/>
      <c r="L47" s="188" t="s">
        <v>97</v>
      </c>
      <c r="M47" s="190" t="s">
        <v>36</v>
      </c>
      <c r="N47" s="3"/>
      <c r="O47" s="3"/>
      <c r="P47" s="3"/>
      <c r="Q47" s="3"/>
      <c r="R47" s="3"/>
      <c r="S47" s="5"/>
      <c r="T47" s="190" t="s">
        <v>39</v>
      </c>
      <c r="U47" s="3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</row>
    <row r="48" ht="12.75" customHeight="1">
      <c r="A48" s="7"/>
      <c r="B48" s="192" t="s">
        <v>25</v>
      </c>
      <c r="C48" s="192" t="s">
        <v>27</v>
      </c>
      <c r="D48" s="192" t="s">
        <v>28</v>
      </c>
      <c r="E48" s="192" t="s">
        <v>52</v>
      </c>
      <c r="F48" s="192" t="s">
        <v>29</v>
      </c>
      <c r="G48" s="192" t="s">
        <v>43</v>
      </c>
      <c r="H48" s="193"/>
      <c r="I48" s="192" t="s">
        <v>32</v>
      </c>
      <c r="J48" s="192" t="s">
        <v>78</v>
      </c>
      <c r="K48" s="216"/>
      <c r="L48" s="7"/>
      <c r="M48" s="192" t="s">
        <v>25</v>
      </c>
      <c r="N48" s="192" t="s">
        <v>27</v>
      </c>
      <c r="O48" s="192" t="s">
        <v>28</v>
      </c>
      <c r="P48" s="192" t="s">
        <v>52</v>
      </c>
      <c r="Q48" s="192" t="s">
        <v>29</v>
      </c>
      <c r="R48" s="192" t="s">
        <v>43</v>
      </c>
      <c r="S48" s="193"/>
      <c r="T48" s="192" t="s">
        <v>32</v>
      </c>
      <c r="U48" s="192" t="s">
        <v>78</v>
      </c>
      <c r="V48" s="22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</row>
    <row r="49" ht="12.75" customHeight="1">
      <c r="A49" s="7"/>
      <c r="B49" s="195">
        <f>COUNTIF(B139:AE139,B48)</f>
        <v>0</v>
      </c>
      <c r="C49" s="195">
        <f>COUNTIF(B139:AE139,C48)</f>
        <v>0</v>
      </c>
      <c r="D49" s="195">
        <f>COUNTIF(B139:AE139,D48)</f>
        <v>0</v>
      </c>
      <c r="E49" s="195">
        <f>COUNTIF(B139:AE139,E48)</f>
        <v>0</v>
      </c>
      <c r="F49" s="195">
        <f>COUNTIF(B139:AE139,F48)</f>
        <v>0</v>
      </c>
      <c r="G49" s="195">
        <f t="shared" ref="G49:G50" si="14">SUM(B49:F49)</f>
        <v>0</v>
      </c>
      <c r="H49" s="193"/>
      <c r="I49" s="195">
        <f>COUNTIF(B139:AE139,I48)</f>
        <v>0</v>
      </c>
      <c r="J49" s="195">
        <f>COUNTIF(B139:AE139,J48)</f>
        <v>0</v>
      </c>
      <c r="K49" s="216"/>
      <c r="L49" s="7"/>
      <c r="M49" s="195">
        <f>COUNTIF(B140:AE140,M48)</f>
        <v>0</v>
      </c>
      <c r="N49" s="195">
        <f>COUNTIF(B140:AE140,N48)</f>
        <v>0</v>
      </c>
      <c r="O49" s="195">
        <f>COUNTIF(B140:AE140,O48)</f>
        <v>0</v>
      </c>
      <c r="P49" s="195">
        <f>COUNTIF(B140:AE140,P48)</f>
        <v>0</v>
      </c>
      <c r="Q49" s="195">
        <f>COUNTIF(B140:AE140,Q48)</f>
        <v>0</v>
      </c>
      <c r="R49" s="195">
        <f t="shared" ref="R49:R50" si="15">SUM(M49:Q49)</f>
        <v>0</v>
      </c>
      <c r="S49" s="193"/>
      <c r="T49" s="195">
        <f>COUNTIF(B140:AE140,T48)</f>
        <v>0</v>
      </c>
      <c r="U49" s="195">
        <f>COUNTIF(B140:AE140,U48)</f>
        <v>0</v>
      </c>
      <c r="V49" s="22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</row>
    <row r="50" ht="12.75" customHeight="1">
      <c r="A50" s="7"/>
      <c r="B50" s="196">
        <f>IF(G49&gt;0,B49/G49,0)</f>
        <v>0</v>
      </c>
      <c r="C50" s="196">
        <f>IF(G49&gt;0,C49/G49,0)</f>
        <v>0</v>
      </c>
      <c r="D50" s="196">
        <f>IF(G49&gt;0,D49/G49,0)</f>
        <v>0</v>
      </c>
      <c r="E50" s="196">
        <f>IF(G49&gt;0,E49/G49,0)</f>
        <v>0</v>
      </c>
      <c r="F50" s="196">
        <f>IF(G49&gt;0,F49/G49,0)</f>
        <v>0</v>
      </c>
      <c r="G50" s="197">
        <f t="shared" si="14"/>
        <v>0</v>
      </c>
      <c r="H50" s="22"/>
      <c r="I50" s="223" t="s">
        <v>31</v>
      </c>
      <c r="J50" s="34"/>
      <c r="K50" s="2"/>
      <c r="L50" s="7"/>
      <c r="M50" s="196">
        <f>IF(R49&gt;0,M49/R49,0)</f>
        <v>0</v>
      </c>
      <c r="N50" s="196">
        <f>IF(R49&gt;0,N49/R49,0)</f>
        <v>0</v>
      </c>
      <c r="O50" s="196">
        <f>IF(R49&gt;0,O49/R49,0)</f>
        <v>0</v>
      </c>
      <c r="P50" s="196">
        <f>IF(R49&gt;0,P49/R49,0)</f>
        <v>0</v>
      </c>
      <c r="Q50" s="196">
        <f>IF(R49&gt;0,Q49/R49,0)</f>
        <v>0</v>
      </c>
      <c r="R50" s="197">
        <f t="shared" si="15"/>
        <v>0</v>
      </c>
      <c r="S50" s="22"/>
      <c r="T50" s="223" t="s">
        <v>31</v>
      </c>
      <c r="U50" s="34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</row>
    <row r="51" ht="12.75" customHeight="1">
      <c r="A51" s="198" t="s">
        <v>80</v>
      </c>
      <c r="B51" s="199">
        <f>IF(G49&gt;0,(B49-F49)/G49,0)</f>
        <v>0</v>
      </c>
      <c r="C51" s="34"/>
      <c r="D51" s="200"/>
      <c r="E51" s="200"/>
      <c r="F51" s="200"/>
      <c r="G51" s="34"/>
      <c r="H51" s="5"/>
      <c r="I51" s="195">
        <f>COUNTIF(B139:AE139,I50)</f>
        <v>0</v>
      </c>
      <c r="J51" s="5"/>
      <c r="K51" s="2"/>
      <c r="L51" s="198" t="s">
        <v>80</v>
      </c>
      <c r="M51" s="199">
        <f>IF(R49&gt;0,(M49-Q49)/R49,0)</f>
        <v>0</v>
      </c>
      <c r="N51" s="34"/>
      <c r="O51" s="200"/>
      <c r="P51" s="200"/>
      <c r="Q51" s="200"/>
      <c r="R51" s="34"/>
      <c r="S51" s="5"/>
      <c r="T51" s="195">
        <f>COUNTIF(B140:AE140,T50)</f>
        <v>0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</row>
    <row r="52" ht="12.75" customHeight="1">
      <c r="A52" s="198" t="s">
        <v>81</v>
      </c>
      <c r="B52" s="202">
        <f>IF(G49&gt;0,(B49+C49)/G49,0)</f>
        <v>0</v>
      </c>
      <c r="C52" s="203"/>
      <c r="D52" s="5"/>
      <c r="E52" s="5"/>
      <c r="F52" s="5"/>
      <c r="G52" s="5"/>
      <c r="H52" s="5"/>
      <c r="I52" s="5"/>
      <c r="J52" s="5"/>
      <c r="K52" s="2"/>
      <c r="L52" s="198" t="s">
        <v>81</v>
      </c>
      <c r="M52" s="202">
        <f>IF(R49&gt;0,(M49+N49)/R49,0)</f>
        <v>0</v>
      </c>
      <c r="N52" s="203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</row>
    <row r="53" ht="12.75" customHeight="1">
      <c r="A53" s="5"/>
      <c r="B53" s="205"/>
      <c r="C53" s="203"/>
      <c r="D53" s="5"/>
      <c r="E53" s="5"/>
      <c r="F53" s="5"/>
      <c r="G53" s="5"/>
      <c r="H53" s="5"/>
      <c r="I53" s="189" t="s">
        <v>82</v>
      </c>
      <c r="J53" s="5"/>
      <c r="K53" s="2"/>
      <c r="L53" s="5"/>
      <c r="M53" s="205"/>
      <c r="N53" s="203"/>
      <c r="O53" s="5"/>
      <c r="P53" s="5"/>
      <c r="Q53" s="5"/>
      <c r="R53" s="5"/>
      <c r="S53" s="5"/>
      <c r="T53" s="189" t="s">
        <v>82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</row>
    <row r="54" ht="12.75" customHeight="1">
      <c r="A54" s="5"/>
      <c r="B54" s="190" t="s">
        <v>35</v>
      </c>
      <c r="C54" s="3"/>
      <c r="D54" s="3"/>
      <c r="E54" s="3"/>
      <c r="F54" s="3"/>
      <c r="G54" s="3"/>
      <c r="H54" s="5"/>
      <c r="I54" s="206" t="s">
        <v>34</v>
      </c>
      <c r="J54" s="208">
        <f>B56+B63+I49</f>
        <v>0</v>
      </c>
      <c r="K54" s="2"/>
      <c r="L54" s="5"/>
      <c r="M54" s="190" t="s">
        <v>35</v>
      </c>
      <c r="N54" s="3"/>
      <c r="O54" s="3"/>
      <c r="P54" s="3"/>
      <c r="Q54" s="3"/>
      <c r="R54" s="3"/>
      <c r="S54" s="5"/>
      <c r="T54" s="206" t="s">
        <v>34</v>
      </c>
      <c r="U54" s="208">
        <f>M56+M63+T49</f>
        <v>0</v>
      </c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</row>
    <row r="55" ht="12.75" customHeight="1">
      <c r="A55" s="7"/>
      <c r="B55" s="192" t="s">
        <v>26</v>
      </c>
      <c r="C55" s="192" t="s">
        <v>3</v>
      </c>
      <c r="D55" s="192" t="s">
        <v>83</v>
      </c>
      <c r="E55" s="192" t="s">
        <v>84</v>
      </c>
      <c r="F55" s="192" t="s">
        <v>4</v>
      </c>
      <c r="G55" s="192" t="s">
        <v>43</v>
      </c>
      <c r="H55" s="22"/>
      <c r="I55" s="206" t="s">
        <v>85</v>
      </c>
      <c r="J55" s="208">
        <f>G63+F56+I51+J49</f>
        <v>0</v>
      </c>
      <c r="K55" s="2"/>
      <c r="L55" s="7"/>
      <c r="M55" s="192" t="s">
        <v>26</v>
      </c>
      <c r="N55" s="192" t="s">
        <v>3</v>
      </c>
      <c r="O55" s="192" t="s">
        <v>83</v>
      </c>
      <c r="P55" s="192" t="s">
        <v>84</v>
      </c>
      <c r="Q55" s="192" t="s">
        <v>4</v>
      </c>
      <c r="R55" s="192" t="s">
        <v>43</v>
      </c>
      <c r="S55" s="22"/>
      <c r="T55" s="206" t="s">
        <v>85</v>
      </c>
      <c r="U55" s="208">
        <f>R63+Q56+U49+T51</f>
        <v>0</v>
      </c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</row>
    <row r="56" ht="12.75" customHeight="1">
      <c r="A56" s="7"/>
      <c r="B56" s="195">
        <f>COUNTIF(B139:AE139,B55)</f>
        <v>0</v>
      </c>
      <c r="C56" s="195">
        <f>COUNTIF(B139:AE139,C55)</f>
        <v>0</v>
      </c>
      <c r="D56" s="195">
        <f>COUNTIF(B139:AE139,D55)</f>
        <v>0</v>
      </c>
      <c r="E56" s="195">
        <f>COUNTIF(B139:AE139,E55)</f>
        <v>0</v>
      </c>
      <c r="F56" s="195">
        <f>COUNTIF(B139:AE139,F55)</f>
        <v>0</v>
      </c>
      <c r="G56" s="195">
        <f t="shared" ref="G56:G57" si="16">SUM(B56:F56)</f>
        <v>0</v>
      </c>
      <c r="H56" s="22"/>
      <c r="I56" s="206" t="s">
        <v>86</v>
      </c>
      <c r="J56" s="208">
        <f>F49</f>
        <v>0</v>
      </c>
      <c r="K56" s="2"/>
      <c r="L56" s="7"/>
      <c r="M56" s="195">
        <f>COUNTIF(B140:AE140,M55)</f>
        <v>0</v>
      </c>
      <c r="N56" s="195">
        <f>COUNTIF(B140:AE140,N55)</f>
        <v>0</v>
      </c>
      <c r="O56" s="195">
        <f>COUNTIF(B140:AE140,O55)</f>
        <v>0</v>
      </c>
      <c r="P56" s="195">
        <f>COUNTIF(B140:AE140,P55)</f>
        <v>0</v>
      </c>
      <c r="Q56" s="195">
        <f>COUNTIF(B140:AE140,Q55)</f>
        <v>0</v>
      </c>
      <c r="R56" s="195">
        <f t="shared" ref="R56:R57" si="17">SUM(M56:Q56)</f>
        <v>0</v>
      </c>
      <c r="S56" s="22"/>
      <c r="T56" s="206" t="s">
        <v>86</v>
      </c>
      <c r="U56" s="208">
        <f>Q49</f>
        <v>0</v>
      </c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</row>
    <row r="57" ht="12.75" customHeight="1">
      <c r="A57" s="7"/>
      <c r="B57" s="196">
        <f>IF(G56&gt;0,B56/G56,0)</f>
        <v>0</v>
      </c>
      <c r="C57" s="196">
        <f>IF(G46&gt;0,C56/G56,0)</f>
        <v>0</v>
      </c>
      <c r="D57" s="196">
        <f>IF(G56&gt;0,D56/G56,0)</f>
        <v>0</v>
      </c>
      <c r="E57" s="196">
        <f>IF(G46&gt;0,E56/G56,0)</f>
        <v>0</v>
      </c>
      <c r="F57" s="196">
        <f>IF(G46&gt;0,F56/G56,0)</f>
        <v>0</v>
      </c>
      <c r="G57" s="196">
        <f t="shared" si="16"/>
        <v>0</v>
      </c>
      <c r="H57" s="22"/>
      <c r="I57" s="206" t="s">
        <v>87</v>
      </c>
      <c r="J57" s="208">
        <f>F63</f>
        <v>0</v>
      </c>
      <c r="K57" s="2"/>
      <c r="L57" s="7"/>
      <c r="M57" s="196">
        <f>IF(R56&gt;0,M56/R56,0)</f>
        <v>0</v>
      </c>
      <c r="N57" s="196">
        <f>IF(G113&gt;0,N56/R56,0)</f>
        <v>0</v>
      </c>
      <c r="O57" s="196">
        <f>IF(R56&gt;0,O56/R56,0)</f>
        <v>0</v>
      </c>
      <c r="P57" s="196">
        <f>IF(G113&gt;0,P56/R56,0)</f>
        <v>0</v>
      </c>
      <c r="Q57" s="196">
        <f>IF(G113&gt;0,Q56/R56,0)</f>
        <v>0</v>
      </c>
      <c r="R57" s="196">
        <f t="shared" si="17"/>
        <v>0</v>
      </c>
      <c r="S57" s="22"/>
      <c r="T57" s="206" t="s">
        <v>87</v>
      </c>
      <c r="U57" s="208">
        <f>Q63</f>
        <v>0</v>
      </c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</row>
    <row r="58" ht="12.75" customHeight="1">
      <c r="A58" s="198" t="s">
        <v>80</v>
      </c>
      <c r="B58" s="199">
        <f>IF(G56&gt;0,(B56-F56)/G56,0)</f>
        <v>0</v>
      </c>
      <c r="C58" s="34"/>
      <c r="D58" s="34"/>
      <c r="E58" s="34"/>
      <c r="F58" s="34"/>
      <c r="G58" s="34"/>
      <c r="H58" s="5"/>
      <c r="I58" s="206" t="s">
        <v>88</v>
      </c>
      <c r="J58" s="210">
        <f>B51</f>
        <v>0</v>
      </c>
      <c r="K58" s="2"/>
      <c r="L58" s="198" t="s">
        <v>80</v>
      </c>
      <c r="M58" s="199">
        <f>IF(R56&gt;0,(M56-Q56)/R56,0)</f>
        <v>0</v>
      </c>
      <c r="N58" s="34"/>
      <c r="O58" s="34"/>
      <c r="P58" s="34"/>
      <c r="Q58" s="34"/>
      <c r="R58" s="34"/>
      <c r="S58" s="5"/>
      <c r="T58" s="206" t="s">
        <v>88</v>
      </c>
      <c r="U58" s="210">
        <f>M51</f>
        <v>0</v>
      </c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</row>
    <row r="59" ht="12.75" customHeight="1">
      <c r="A59" s="198" t="s">
        <v>81</v>
      </c>
      <c r="B59" s="202">
        <f>IF(G56&gt;0,(B56+C56)/G56,0)</f>
        <v>0</v>
      </c>
      <c r="C59" s="5"/>
      <c r="D59" s="5"/>
      <c r="E59" s="5"/>
      <c r="F59" s="5"/>
      <c r="G59" s="5"/>
      <c r="H59" s="5"/>
      <c r="I59" s="206" t="s">
        <v>90</v>
      </c>
      <c r="J59" s="210">
        <f>B65</f>
        <v>0</v>
      </c>
      <c r="K59" s="2"/>
      <c r="L59" s="198" t="s">
        <v>81</v>
      </c>
      <c r="M59" s="202">
        <f>IF(R56&gt;0,(M56+N56)/R56,0)</f>
        <v>0</v>
      </c>
      <c r="N59" s="5"/>
      <c r="O59" s="5"/>
      <c r="P59" s="5"/>
      <c r="Q59" s="5"/>
      <c r="R59" s="5"/>
      <c r="S59" s="5"/>
      <c r="T59" s="206" t="s">
        <v>90</v>
      </c>
      <c r="U59" s="210">
        <f>M65</f>
        <v>0</v>
      </c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</row>
    <row r="60" ht="12.75" customHeight="1">
      <c r="A60" s="5"/>
      <c r="B60" s="213"/>
      <c r="C60" s="5"/>
      <c r="D60" s="5"/>
      <c r="E60" s="5"/>
      <c r="F60" s="5"/>
      <c r="G60" s="5"/>
      <c r="H60" s="5"/>
      <c r="I60" s="5"/>
      <c r="J60" s="5"/>
      <c r="K60" s="2"/>
      <c r="L60" s="5"/>
      <c r="M60" s="20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</row>
    <row r="61" ht="12.75" customHeight="1">
      <c r="A61" s="5"/>
      <c r="B61" s="190" t="s">
        <v>38</v>
      </c>
      <c r="C61" s="3"/>
      <c r="D61" s="3"/>
      <c r="E61" s="3"/>
      <c r="F61" s="3"/>
      <c r="G61" s="3"/>
      <c r="H61" s="3"/>
      <c r="I61" s="5"/>
      <c r="J61" s="5"/>
      <c r="K61" s="2"/>
      <c r="L61" s="5"/>
      <c r="M61" s="190" t="s">
        <v>38</v>
      </c>
      <c r="N61" s="3"/>
      <c r="O61" s="3"/>
      <c r="P61" s="3"/>
      <c r="Q61" s="3"/>
      <c r="R61" s="3"/>
      <c r="S61" s="3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</row>
    <row r="62" ht="12.75" customHeight="1">
      <c r="A62" s="7"/>
      <c r="B62" s="192" t="s">
        <v>13</v>
      </c>
      <c r="C62" s="192" t="s">
        <v>6</v>
      </c>
      <c r="D62" s="192" t="s">
        <v>91</v>
      </c>
      <c r="E62" s="192" t="s">
        <v>5</v>
      </c>
      <c r="F62" s="192" t="s">
        <v>24</v>
      </c>
      <c r="G62" s="192" t="s">
        <v>2</v>
      </c>
      <c r="H62" s="192" t="s">
        <v>43</v>
      </c>
      <c r="I62" s="22"/>
      <c r="J62" s="5"/>
      <c r="K62" s="2"/>
      <c r="L62" s="7"/>
      <c r="M62" s="192" t="s">
        <v>13</v>
      </c>
      <c r="N62" s="192" t="s">
        <v>6</v>
      </c>
      <c r="O62" s="192" t="s">
        <v>91</v>
      </c>
      <c r="P62" s="192" t="s">
        <v>5</v>
      </c>
      <c r="Q62" s="192" t="s">
        <v>24</v>
      </c>
      <c r="R62" s="192" t="s">
        <v>2</v>
      </c>
      <c r="S62" s="192" t="s">
        <v>43</v>
      </c>
      <c r="T62" s="22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</row>
    <row r="63" ht="12.75" customHeight="1">
      <c r="A63" s="7"/>
      <c r="B63" s="195">
        <f>COUNTIF(B139:AE139,B62)</f>
        <v>0</v>
      </c>
      <c r="C63" s="195">
        <f>COUNTIF(B139:AE139,C62)</f>
        <v>0</v>
      </c>
      <c r="D63" s="195">
        <f>COUNTIF(B139:AE139,D62)</f>
        <v>0</v>
      </c>
      <c r="E63" s="195">
        <f>COUNTIF(B139:AE139,E62)</f>
        <v>0</v>
      </c>
      <c r="F63" s="195">
        <f>COUNTIF(B139:AE139,F62)</f>
        <v>0</v>
      </c>
      <c r="G63" s="195">
        <f>COUNTIF(B139:AE139,G62)</f>
        <v>0</v>
      </c>
      <c r="H63" s="195">
        <f t="shared" ref="H63:H64" si="18">SUM(B63:G63)</f>
        <v>0</v>
      </c>
      <c r="I63" s="22"/>
      <c r="J63" s="5"/>
      <c r="K63" s="2"/>
      <c r="L63" s="7"/>
      <c r="M63" s="195">
        <f>COUNTIF(B140:AE140,M62)</f>
        <v>0</v>
      </c>
      <c r="N63" s="195">
        <f>COUNTIF(B140:AE140,N62)</f>
        <v>0</v>
      </c>
      <c r="O63" s="195">
        <f>COUNTIF(B140:AE140,O62)</f>
        <v>0</v>
      </c>
      <c r="P63" s="195">
        <f>COUNTIF(B140:AE140,P62)</f>
        <v>0</v>
      </c>
      <c r="Q63" s="195">
        <f>COUNTIF(B140:AE140,Q62)</f>
        <v>0</v>
      </c>
      <c r="R63" s="195">
        <f>COUNTIF(B140:AE140,R62)</f>
        <v>0</v>
      </c>
      <c r="S63" s="195">
        <f t="shared" ref="S63:S64" si="19">SUM(M63:R63)</f>
        <v>0</v>
      </c>
      <c r="T63" s="22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</row>
    <row r="64" ht="12.75" customHeight="1">
      <c r="A64" s="7"/>
      <c r="B64" s="196">
        <f>IF(H63&gt;0,B63/H63,0)</f>
        <v>0</v>
      </c>
      <c r="C64" s="196">
        <f>IF(H63&gt;0,C63/H63,0)</f>
        <v>0</v>
      </c>
      <c r="D64" s="196">
        <f>IF(H63&gt;0,D63/H63,0)</f>
        <v>0</v>
      </c>
      <c r="E64" s="196">
        <f>IF(H63&gt;0,E63/H63,0)</f>
        <v>0</v>
      </c>
      <c r="F64" s="196">
        <f>IF(H63&gt;0,F63/H63,0)</f>
        <v>0</v>
      </c>
      <c r="G64" s="196">
        <f>IF(H63&gt;0,G63/H63,0)</f>
        <v>0</v>
      </c>
      <c r="H64" s="196">
        <f t="shared" si="18"/>
        <v>0</v>
      </c>
      <c r="I64" s="22"/>
      <c r="J64" s="5"/>
      <c r="K64" s="2"/>
      <c r="L64" s="7"/>
      <c r="M64" s="196">
        <f>IF(S63&gt;0,M63/S63,0)</f>
        <v>0</v>
      </c>
      <c r="N64" s="196">
        <f>IF(S63&gt;0,N63/S63,0)</f>
        <v>0</v>
      </c>
      <c r="O64" s="196">
        <f>IF(S63&gt;0,O63/S63,0)</f>
        <v>0</v>
      </c>
      <c r="P64" s="196">
        <f>IF(S63&gt;0,P63/S63,0)</f>
        <v>0</v>
      </c>
      <c r="Q64" s="196">
        <f>IF(S63&gt;0,Q63/S63,0)</f>
        <v>0</v>
      </c>
      <c r="R64" s="196">
        <f>IF(S63&gt;0,R63/S63,0)</f>
        <v>0</v>
      </c>
      <c r="S64" s="196">
        <f t="shared" si="19"/>
        <v>0</v>
      </c>
      <c r="T64" s="22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</row>
    <row r="65" ht="12.75" customHeight="1">
      <c r="A65" s="198" t="s">
        <v>80</v>
      </c>
      <c r="B65" s="212">
        <f>IF(H63&gt;0,(B63-G63)/H63,0)</f>
        <v>0</v>
      </c>
      <c r="C65" s="34"/>
      <c r="D65" s="34"/>
      <c r="E65" s="34"/>
      <c r="F65" s="34"/>
      <c r="G65" s="34"/>
      <c r="H65" s="34"/>
      <c r="I65" s="5"/>
      <c r="J65" s="5"/>
      <c r="K65" s="2"/>
      <c r="L65" s="198" t="s">
        <v>80</v>
      </c>
      <c r="M65" s="212">
        <f>IF(S63&gt;0,(M63-R63)/S63,0)</f>
        <v>0</v>
      </c>
      <c r="N65" s="34"/>
      <c r="O65" s="34"/>
      <c r="P65" s="34"/>
      <c r="Q65" s="34"/>
      <c r="R65" s="34"/>
      <c r="S65" s="34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</row>
    <row r="66" ht="12.75" customHeight="1">
      <c r="A66" s="198" t="s">
        <v>81</v>
      </c>
      <c r="B66" s="213">
        <f>IF(H63&gt;0,(B63+C63+D63+E63)/H63,0)</f>
        <v>0</v>
      </c>
      <c r="C66" s="5"/>
      <c r="D66" s="5"/>
      <c r="E66" s="5"/>
      <c r="F66" s="5"/>
      <c r="G66" s="5"/>
      <c r="H66" s="5"/>
      <c r="I66" s="5"/>
      <c r="J66" s="5"/>
      <c r="K66" s="2"/>
      <c r="L66" s="198" t="s">
        <v>81</v>
      </c>
      <c r="M66" s="213">
        <f>IF(S63&gt;0,(M63+N63+O63+P63)/S63,0)</f>
        <v>0</v>
      </c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</row>
    <row r="67" ht="12.75" customHeight="1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</row>
    <row r="68" ht="12.75" customHeight="1">
      <c r="A68" s="5"/>
      <c r="B68" s="213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</row>
    <row r="69" ht="12.75" customHeight="1">
      <c r="A69" s="5"/>
      <c r="B69" s="189"/>
      <c r="C69" s="5"/>
      <c r="D69" s="5"/>
      <c r="E69" s="5"/>
      <c r="F69" s="5"/>
      <c r="G69" s="5"/>
      <c r="H69" s="5"/>
      <c r="I69" s="189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</row>
    <row r="70" ht="12.75" customHeight="1">
      <c r="A70" s="2"/>
      <c r="B70" s="2"/>
      <c r="C70" s="2"/>
      <c r="D70" s="2"/>
      <c r="E70" s="2"/>
      <c r="F70" s="2"/>
      <c r="G70" s="2"/>
      <c r="H70" s="2"/>
      <c r="I70" s="2"/>
      <c r="J70" s="2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</row>
    <row r="71" ht="12.75" customHeight="1">
      <c r="A71" s="2"/>
      <c r="B71" s="2"/>
      <c r="C71" s="2"/>
      <c r="D71" s="2"/>
      <c r="E71" s="2"/>
      <c r="F71" s="2"/>
      <c r="G71" s="2"/>
      <c r="H71" s="2"/>
      <c r="I71" s="2"/>
      <c r="J71" s="2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</row>
    <row r="72" ht="12.75" customHeight="1">
      <c r="A72" s="2"/>
      <c r="B72" s="2"/>
      <c r="C72" s="2"/>
      <c r="D72" s="2"/>
      <c r="E72" s="2"/>
      <c r="F72" s="2"/>
      <c r="G72" s="2"/>
      <c r="H72" s="2"/>
      <c r="I72" s="2"/>
      <c r="J72" s="2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</row>
    <row r="73" ht="12.75" customHeight="1">
      <c r="A73" s="2"/>
      <c r="B73" s="2"/>
      <c r="C73" s="2"/>
      <c r="D73" s="2"/>
      <c r="E73" s="2"/>
      <c r="F73" s="2"/>
      <c r="G73" s="2"/>
      <c r="H73" s="2"/>
      <c r="I73" s="2"/>
      <c r="J73" s="2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</row>
    <row r="74" ht="12.75" customHeight="1">
      <c r="A74" s="2"/>
      <c r="B74" s="2"/>
      <c r="C74" s="2"/>
      <c r="D74" s="2"/>
      <c r="E74" s="2"/>
      <c r="F74" s="2"/>
      <c r="G74" s="2"/>
      <c r="H74" s="2"/>
      <c r="I74" s="2"/>
      <c r="J74" s="2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</row>
    <row r="75" ht="12.75" customHeight="1">
      <c r="A75" s="2"/>
      <c r="B75" s="2"/>
      <c r="C75" s="2"/>
      <c r="D75" s="2"/>
      <c r="E75" s="2"/>
      <c r="F75" s="2"/>
      <c r="G75" s="2"/>
      <c r="H75" s="2"/>
      <c r="I75" s="2"/>
      <c r="J75" s="2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</row>
    <row r="76" ht="12.75" customHeight="1">
      <c r="A76" s="2"/>
      <c r="B76" s="2"/>
      <c r="C76" s="2"/>
      <c r="D76" s="2"/>
      <c r="E76" s="2"/>
      <c r="F76" s="2"/>
      <c r="G76" s="2"/>
      <c r="H76" s="2"/>
      <c r="I76" s="2"/>
      <c r="J76" s="2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</row>
    <row r="77" ht="12.75" customHeight="1">
      <c r="A77" s="2"/>
      <c r="B77" s="2"/>
      <c r="C77" s="2"/>
      <c r="D77" s="2"/>
      <c r="E77" s="2"/>
      <c r="F77" s="2"/>
      <c r="G77" s="2"/>
      <c r="H77" s="2"/>
      <c r="I77" s="2"/>
      <c r="J77" s="2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</row>
    <row r="78" ht="12.75" customHeight="1">
      <c r="A78" s="2"/>
      <c r="B78" s="2"/>
      <c r="C78" s="2"/>
      <c r="D78" s="2"/>
      <c r="E78" s="2"/>
      <c r="F78" s="2"/>
      <c r="G78" s="2"/>
      <c r="H78" s="2"/>
      <c r="I78" s="2"/>
      <c r="J78" s="2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</row>
    <row r="79" ht="12.75" customHeight="1">
      <c r="A79" s="2"/>
      <c r="B79" s="2"/>
      <c r="C79" s="2"/>
      <c r="D79" s="2"/>
      <c r="E79" s="2"/>
      <c r="F79" s="2"/>
      <c r="G79" s="2"/>
      <c r="H79" s="2"/>
      <c r="I79" s="2"/>
      <c r="J79" s="2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</row>
    <row r="80" ht="12.75" customHeight="1">
      <c r="A80" s="2"/>
      <c r="B80" s="2"/>
      <c r="C80" s="2"/>
      <c r="D80" s="2"/>
      <c r="E80" s="2"/>
      <c r="F80" s="2"/>
      <c r="G80" s="2"/>
      <c r="H80" s="2"/>
      <c r="I80" s="2"/>
      <c r="J80" s="2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</row>
    <row r="81" ht="12.75" customHeight="1">
      <c r="A81" s="2"/>
      <c r="B81" s="2"/>
      <c r="C81" s="2"/>
      <c r="D81" s="2"/>
      <c r="E81" s="2"/>
      <c r="F81" s="2"/>
      <c r="G81" s="2"/>
      <c r="H81" s="2"/>
      <c r="I81" s="2"/>
      <c r="J81" s="2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</row>
    <row r="82" ht="12.75" customHeight="1">
      <c r="A82" s="2"/>
      <c r="B82" s="2"/>
      <c r="C82" s="2"/>
      <c r="D82" s="2"/>
      <c r="E82" s="2"/>
      <c r="F82" s="2"/>
      <c r="G82" s="2"/>
      <c r="H82" s="2"/>
      <c r="I82" s="2"/>
      <c r="J82" s="2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</row>
    <row r="83" ht="12.75" customHeight="1">
      <c r="A83" s="2"/>
      <c r="B83" s="2"/>
      <c r="C83" s="2"/>
      <c r="D83" s="2"/>
      <c r="E83" s="2"/>
      <c r="F83" s="2"/>
      <c r="G83" s="2"/>
      <c r="H83" s="2"/>
      <c r="I83" s="2"/>
      <c r="J83" s="2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</row>
    <row r="84" ht="12.75" customHeight="1">
      <c r="A84" s="2"/>
      <c r="B84" s="2"/>
      <c r="C84" s="2"/>
      <c r="D84" s="2"/>
      <c r="E84" s="2"/>
      <c r="F84" s="2"/>
      <c r="G84" s="2"/>
      <c r="H84" s="2"/>
      <c r="I84" s="2"/>
      <c r="J84" s="2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</row>
    <row r="85" ht="12.75" customHeight="1">
      <c r="A85" s="2"/>
      <c r="B85" s="2"/>
      <c r="C85" s="2"/>
      <c r="D85" s="2"/>
      <c r="E85" s="2"/>
      <c r="F85" s="2"/>
      <c r="G85" s="2"/>
      <c r="H85" s="2"/>
      <c r="I85" s="2"/>
      <c r="J85" s="2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</row>
    <row r="86" ht="12.75" customHeight="1">
      <c r="A86" s="2"/>
      <c r="B86" s="2"/>
      <c r="C86" s="2"/>
      <c r="D86" s="2"/>
      <c r="E86" s="2"/>
      <c r="F86" s="2"/>
      <c r="G86" s="2"/>
      <c r="H86" s="2"/>
      <c r="I86" s="2"/>
      <c r="J86" s="2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</row>
    <row r="87" ht="12.75" customHeight="1">
      <c r="A87" s="2"/>
      <c r="B87" s="2"/>
      <c r="C87" s="2"/>
      <c r="D87" s="2"/>
      <c r="E87" s="2"/>
      <c r="F87" s="2"/>
      <c r="G87" s="2"/>
      <c r="H87" s="2"/>
      <c r="I87" s="2"/>
      <c r="J87" s="2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</row>
    <row r="88" ht="12.75" customHeight="1">
      <c r="A88" s="2"/>
      <c r="B88" s="2"/>
      <c r="C88" s="2"/>
      <c r="D88" s="2"/>
      <c r="E88" s="2"/>
      <c r="F88" s="2"/>
      <c r="G88" s="2"/>
      <c r="H88" s="2"/>
      <c r="I88" s="2"/>
      <c r="J88" s="2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</row>
    <row r="89" ht="12.75" customHeight="1">
      <c r="A89" s="2"/>
      <c r="B89" s="2"/>
      <c r="C89" s="2"/>
      <c r="D89" s="2"/>
      <c r="E89" s="2"/>
      <c r="F89" s="2"/>
      <c r="G89" s="2"/>
      <c r="H89" s="2"/>
      <c r="I89" s="2"/>
      <c r="J89" s="2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</row>
    <row r="90" ht="12.75" customHeight="1">
      <c r="A90" s="5"/>
      <c r="B90" s="213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</row>
    <row r="91" ht="12.75" customHeight="1">
      <c r="A91" s="2"/>
      <c r="B91" s="2"/>
      <c r="C91" s="2"/>
      <c r="D91" s="2"/>
      <c r="E91" s="2"/>
      <c r="F91" s="2"/>
      <c r="G91" s="2"/>
      <c r="H91" s="2"/>
      <c r="I91" s="2"/>
      <c r="J91" s="2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</row>
    <row r="92" ht="12.75" customHeight="1">
      <c r="A92" s="2"/>
      <c r="B92" s="2"/>
      <c r="C92" s="2"/>
      <c r="D92" s="2"/>
      <c r="E92" s="2"/>
      <c r="F92" s="2"/>
      <c r="G92" s="2"/>
      <c r="H92" s="2"/>
      <c r="I92" s="2"/>
      <c r="J92" s="2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</row>
    <row r="93" ht="12.75" customHeight="1">
      <c r="A93" s="2"/>
      <c r="B93" s="2"/>
      <c r="C93" s="2"/>
      <c r="D93" s="2"/>
      <c r="E93" s="2"/>
      <c r="F93" s="2"/>
      <c r="G93" s="2"/>
      <c r="H93" s="2"/>
      <c r="I93" s="2"/>
      <c r="J93" s="2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</row>
    <row r="94" ht="12.75" customHeight="1">
      <c r="A94" s="2"/>
      <c r="B94" s="2"/>
      <c r="C94" s="2"/>
      <c r="D94" s="2"/>
      <c r="E94" s="2"/>
      <c r="F94" s="2"/>
      <c r="G94" s="2"/>
      <c r="H94" s="2"/>
      <c r="I94" s="2"/>
      <c r="J94" s="2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</row>
    <row r="95" ht="12.75" customHeight="1">
      <c r="A95" s="2"/>
      <c r="B95" s="2"/>
      <c r="C95" s="2"/>
      <c r="D95" s="2"/>
      <c r="E95" s="2"/>
      <c r="F95" s="2"/>
      <c r="G95" s="2"/>
      <c r="H95" s="2"/>
      <c r="I95" s="2"/>
      <c r="J95" s="2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</row>
    <row r="96" ht="12.75" customHeight="1">
      <c r="A96" s="2"/>
      <c r="B96" s="2"/>
      <c r="C96" s="2"/>
      <c r="D96" s="2"/>
      <c r="E96" s="2"/>
      <c r="F96" s="2"/>
      <c r="G96" s="2"/>
      <c r="H96" s="2"/>
      <c r="I96" s="2"/>
      <c r="J96" s="2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</row>
    <row r="97" ht="12.75" customHeight="1">
      <c r="A97" s="2"/>
      <c r="B97" s="2"/>
      <c r="C97" s="2"/>
      <c r="D97" s="2"/>
      <c r="E97" s="2"/>
      <c r="F97" s="2"/>
      <c r="G97" s="2"/>
      <c r="H97" s="2"/>
      <c r="I97" s="2"/>
      <c r="J97" s="2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</row>
    <row r="98" ht="12.75" customHeight="1">
      <c r="A98" s="2"/>
      <c r="B98" s="2"/>
      <c r="C98" s="2"/>
      <c r="D98" s="2"/>
      <c r="E98" s="2"/>
      <c r="F98" s="2"/>
      <c r="G98" s="2"/>
      <c r="H98" s="2"/>
      <c r="I98" s="2"/>
      <c r="J98" s="2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</row>
    <row r="99" ht="12.75" customHeight="1">
      <c r="A99" s="2"/>
      <c r="B99" s="2"/>
      <c r="C99" s="2"/>
      <c r="D99" s="2"/>
      <c r="E99" s="2"/>
      <c r="F99" s="2"/>
      <c r="G99" s="2"/>
      <c r="H99" s="2"/>
      <c r="I99" s="2"/>
      <c r="J99" s="2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</row>
    <row r="100" ht="12.75" customHeight="1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</row>
    <row r="101" ht="12.75" customHeight="1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</row>
    <row r="102" ht="12.75" customHeight="1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</row>
    <row r="103" ht="12.75" customHeight="1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</row>
    <row r="104" ht="12.75" customHeight="1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</row>
    <row r="105" ht="12.75" customHeight="1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</row>
    <row r="106" ht="12.75" customHeight="1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</row>
    <row r="107" ht="12.75" customHeight="1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</row>
    <row r="108" ht="12.75" customHeight="1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</row>
    <row r="109" ht="12.75" customHeight="1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</row>
    <row r="110" ht="12.75" customHeight="1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</row>
    <row r="111" ht="12.75" customHeight="1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</row>
    <row r="112" ht="12.75" customHeight="1">
      <c r="A112" s="5"/>
      <c r="B112" s="213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</row>
    <row r="113" ht="12.75" customHeight="1">
      <c r="A113" s="5"/>
      <c r="B113" s="189"/>
      <c r="C113" s="5"/>
      <c r="D113" s="5"/>
      <c r="E113" s="5"/>
      <c r="F113" s="5"/>
      <c r="G113" s="5"/>
      <c r="H113" s="5"/>
      <c r="I113" s="189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</row>
    <row r="114" ht="12.75" customHeight="1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</row>
    <row r="115" ht="12.75" customHeight="1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</row>
    <row r="116" ht="12.75" customHeight="1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</row>
    <row r="117" ht="12.75" customHeight="1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</row>
    <row r="118" ht="12.75" customHeight="1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</row>
    <row r="119" ht="12.75" customHeight="1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</row>
    <row r="120" ht="12.75" customHeight="1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</row>
    <row r="121" ht="12.75" customHeight="1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</row>
    <row r="122" ht="12.75" customHeight="1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</row>
    <row r="123" ht="12.75" customHeight="1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</row>
    <row r="124" ht="12.75" customHeight="1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</row>
    <row r="125" ht="12.75" customHeight="1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</row>
    <row r="126" ht="12.75" customHeight="1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</row>
    <row r="127" ht="12.75" customHeight="1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</row>
    <row r="128" ht="12.75" customHeight="1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</row>
    <row r="129" ht="12.75" customHeight="1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</row>
    <row r="130" ht="12.75" customHeight="1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</row>
    <row r="131" ht="12.75" customHeight="1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</row>
    <row r="132" ht="12.75" customHeight="1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</row>
    <row r="133" ht="12.75" customHeight="1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</row>
    <row r="134" ht="12.75" customHeight="1">
      <c r="A134" s="5"/>
      <c r="B134" s="213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</row>
    <row r="135" ht="12.75" customHeight="1">
      <c r="A135" s="198"/>
      <c r="B135" s="213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</row>
    <row r="136" ht="12.75" customHeight="1">
      <c r="A136" s="220" t="s">
        <v>101</v>
      </c>
      <c r="B136" s="220" t="str">
        <f>VLOOKUP(B1,Dati!B2:AF14,2,0)</f>
        <v>#N/A</v>
      </c>
      <c r="C136" s="220" t="str">
        <f>VLOOKUP(B1,Dati!B2:AF14,3,0)</f>
        <v>#N/A</v>
      </c>
      <c r="D136" s="220" t="str">
        <f>VLOOKUP(B1,Dati!B2:AF14,4,0)</f>
        <v>#N/A</v>
      </c>
      <c r="E136" s="220" t="str">
        <f>VLOOKUP(B1,Dati!B2:AF14,5,0)</f>
        <v>#N/A</v>
      </c>
      <c r="F136" s="220" t="str">
        <f>VLOOKUP(B1,Dati!B2:AF14,6,0)</f>
        <v>#N/A</v>
      </c>
      <c r="G136" s="220" t="str">
        <f>VLOOKUP(B1,Dati!B2:AF14,7,0)</f>
        <v>#N/A</v>
      </c>
      <c r="H136" s="220" t="str">
        <f>VLOOKUP(B1,Dati!B2:AF14,8,0)</f>
        <v>#N/A</v>
      </c>
      <c r="I136" s="220" t="str">
        <f>VLOOKUP(B1,Dati!B2:AF14,9,0)</f>
        <v>#N/A</v>
      </c>
      <c r="J136" s="220" t="str">
        <f>VLOOKUP(B1,Dati!B2:AF14,10,0)</f>
        <v>#N/A</v>
      </c>
      <c r="K136" s="220" t="str">
        <f>VLOOKUP(B1,Dati!B2:AF14,11,0)</f>
        <v>#N/A</v>
      </c>
      <c r="L136" s="220" t="str">
        <f>VLOOKUP(B1,Dati!B2:AF14,12,0)</f>
        <v>#N/A</v>
      </c>
      <c r="M136" s="220" t="str">
        <f>VLOOKUP(B1,Dati!B2:AF14,13,0)</f>
        <v>#N/A</v>
      </c>
      <c r="N136" s="220" t="str">
        <f>VLOOKUP(B1,Dati!B2:AF14,14,0)</f>
        <v>#N/A</v>
      </c>
      <c r="O136" s="220" t="str">
        <f>VLOOKUP(B1,Dati!B2:AF14,15,0)</f>
        <v>#N/A</v>
      </c>
      <c r="P136" s="220" t="str">
        <f>VLOOKUP(B1,Dati!B2:AF14,16,0)</f>
        <v>#N/A</v>
      </c>
      <c r="Q136" s="220" t="str">
        <f>VLOOKUP(B1,Dati!B2:AF14,17,0)</f>
        <v>#N/A</v>
      </c>
      <c r="R136" s="220" t="str">
        <f>VLOOKUP(B1,Dati!B2:AF14,18,0)</f>
        <v>#N/A</v>
      </c>
      <c r="S136" s="220" t="str">
        <f>VLOOKUP(B1,Dati!B2:AF14,19,0)</f>
        <v>#N/A</v>
      </c>
      <c r="T136" s="220" t="str">
        <f>VLOOKUP(B1,Dati!B2:AF14,20,0)</f>
        <v>#N/A</v>
      </c>
      <c r="U136" s="220" t="str">
        <f>VLOOKUP(B1,Dati!B2:AF14,21,0)</f>
        <v>#N/A</v>
      </c>
      <c r="V136" s="220" t="str">
        <f>VLOOKUP(B1,Dati!B2:AF14,22,0)</f>
        <v>#N/A</v>
      </c>
      <c r="W136" s="220" t="str">
        <f>VLOOKUP(B1,Dati!B2:AF14,23,0)</f>
        <v>#N/A</v>
      </c>
      <c r="X136" s="220" t="str">
        <f>VLOOKUP(B1,Dati!B2:AF14,24,0)</f>
        <v>#N/A</v>
      </c>
      <c r="Y136" s="220" t="str">
        <f>VLOOKUP(B1,Dati!B2:AF14,25,0)</f>
        <v>#N/A</v>
      </c>
      <c r="Z136" s="220" t="str">
        <f>VLOOKUP(B1,Dati!B2:AF14,26,0)</f>
        <v>#N/A</v>
      </c>
      <c r="AA136" s="220" t="str">
        <f>VLOOKUP(B1,Dati!B2:AF14,27,0)</f>
        <v>#N/A</v>
      </c>
      <c r="AB136" s="220" t="str">
        <f>VLOOKUP(B1,Dati!B2:AF14,28,0)</f>
        <v>#N/A</v>
      </c>
      <c r="AC136" s="220" t="str">
        <f>VLOOKUP(B1,Dati!B2:AF14,29,0)</f>
        <v>#N/A</v>
      </c>
      <c r="AD136" s="220" t="str">
        <f>VLOOKUP(B1,Dati!B2:AF14,30,0)</f>
        <v>#N/A</v>
      </c>
      <c r="AE136" s="220" t="str">
        <f>VLOOKUP(B1,Dati!B2:AF14,31,0)</f>
        <v>#N/A</v>
      </c>
      <c r="AF136" s="5"/>
      <c r="AG136" s="5"/>
      <c r="AH136" s="5"/>
      <c r="AI136" s="5"/>
      <c r="AJ136" s="5"/>
      <c r="AK136" s="5"/>
      <c r="AL136" s="5"/>
      <c r="AM136" s="5"/>
      <c r="AN136" s="5"/>
      <c r="AO136" s="5"/>
    </row>
    <row r="137" ht="12.75" customHeight="1">
      <c r="A137" s="220" t="s">
        <v>102</v>
      </c>
      <c r="B137" s="220" t="str">
        <f>VLOOKUP(B1,Dati!B17:AF28,2,0)</f>
        <v>#N/A</v>
      </c>
      <c r="C137" s="220" t="str">
        <f>VLOOKUP(B1,Dati!B17:AF28,3,0)</f>
        <v>#N/A</v>
      </c>
      <c r="D137" s="220" t="str">
        <f>VLOOKUP(B1,Dati!B17:AF28,4,0)</f>
        <v>#N/A</v>
      </c>
      <c r="E137" s="220" t="str">
        <f>VLOOKUP(B1,Dati!B17:AF28,5,0)</f>
        <v>#N/A</v>
      </c>
      <c r="F137" s="220" t="str">
        <f>VLOOKUP(B1,Dati!B17:AF28,6,0)</f>
        <v>#N/A</v>
      </c>
      <c r="G137" s="220" t="str">
        <f>VLOOKUP(B1,Dati!B17:AF28,7,0)</f>
        <v>#N/A</v>
      </c>
      <c r="H137" s="220" t="str">
        <f>VLOOKUP(B1,Dati!B17:AF28,8,0)</f>
        <v>#N/A</v>
      </c>
      <c r="I137" s="220" t="str">
        <f>VLOOKUP(B1,Dati!B17:AF28,9,0)</f>
        <v>#N/A</v>
      </c>
      <c r="J137" s="220" t="str">
        <f>VLOOKUP(B1,Dati!B17:AF28,10,0)</f>
        <v>#N/A</v>
      </c>
      <c r="K137" s="220" t="str">
        <f>VLOOKUP(B1,Dati!B17:AF28,11,0)</f>
        <v>#N/A</v>
      </c>
      <c r="L137" s="220" t="str">
        <f>VLOOKUP(B1,Dati!B17:AF28,12,0)</f>
        <v>#N/A</v>
      </c>
      <c r="M137" s="220" t="str">
        <f>VLOOKUP(B1,Dati!B17:AF28,13,0)</f>
        <v>#N/A</v>
      </c>
      <c r="N137" s="220" t="str">
        <f>VLOOKUP(B1,Dati!B17:AF28,14,0)</f>
        <v>#N/A</v>
      </c>
      <c r="O137" s="220" t="str">
        <f>VLOOKUP(B1,Dati!B17:AF28,15,0)</f>
        <v>#N/A</v>
      </c>
      <c r="P137" s="220" t="str">
        <f>VLOOKUP(B1,Dati!B17:AF28,16,0)</f>
        <v>#N/A</v>
      </c>
      <c r="Q137" s="220" t="str">
        <f>VLOOKUP(B1,Dati!B17:AF28,17,0)</f>
        <v>#N/A</v>
      </c>
      <c r="R137" s="220" t="str">
        <f>VLOOKUP(B1,Dati!B17:AF28,18,0)</f>
        <v>#N/A</v>
      </c>
      <c r="S137" s="220" t="str">
        <f>VLOOKUP(B1,Dati!B17:AF28,19,0)</f>
        <v>#N/A</v>
      </c>
      <c r="T137" s="220" t="str">
        <f>VLOOKUP(B1,Dati!B17:AF28,20,0)</f>
        <v>#N/A</v>
      </c>
      <c r="U137" s="220" t="str">
        <f>VLOOKUP(B1,Dati!B17:AF28,21,0)</f>
        <v>#N/A</v>
      </c>
      <c r="V137" s="220" t="str">
        <f>VLOOKUP(B1,Dati!B17:AF28,22,0)</f>
        <v>#N/A</v>
      </c>
      <c r="W137" s="220" t="str">
        <f>VLOOKUP(B1,Dati!B17:AF28,23,0)</f>
        <v>#N/A</v>
      </c>
      <c r="X137" s="220" t="str">
        <f>VLOOKUP(B1,Dati!B17:AF28,24,0)</f>
        <v>#N/A</v>
      </c>
      <c r="Y137" s="220" t="str">
        <f>VLOOKUP(B1,Dati!B17:AF28,25,0)</f>
        <v>#N/A</v>
      </c>
      <c r="Z137" s="220" t="str">
        <f>VLOOKUP(B1,Dati!B17:AF28,26,0)</f>
        <v>#N/A</v>
      </c>
      <c r="AA137" s="220" t="str">
        <f>VLOOKUP(B1,Dati!B17:AF28,27,0)</f>
        <v>#N/A</v>
      </c>
      <c r="AB137" s="220" t="str">
        <f>VLOOKUP(B1,Dati!B17:AF28,28,0)</f>
        <v>#N/A</v>
      </c>
      <c r="AC137" s="220" t="str">
        <f>VLOOKUP(B1,Dati!B17:AF28,29,0)</f>
        <v>#N/A</v>
      </c>
      <c r="AD137" s="220" t="str">
        <f>VLOOKUP(B1,Dati!B17:AF28,30,0)</f>
        <v>#N/A</v>
      </c>
      <c r="AE137" s="220" t="str">
        <f>VLOOKUP(B1,Dati!B17:AF28,31,0)</f>
        <v>#N/A</v>
      </c>
      <c r="AF137" s="5"/>
      <c r="AG137" s="5"/>
      <c r="AH137" s="5"/>
      <c r="AI137" s="5"/>
      <c r="AJ137" s="5"/>
      <c r="AK137" s="5"/>
      <c r="AL137" s="5"/>
      <c r="AM137" s="5"/>
      <c r="AN137" s="5"/>
      <c r="AO137" s="5"/>
    </row>
    <row r="138" ht="12.75" customHeight="1">
      <c r="A138" s="220" t="s">
        <v>103</v>
      </c>
      <c r="B138" s="220" t="str">
        <f>VLOOKUP(B1,Dati!B31:AF42,2,0)</f>
        <v>#N/A</v>
      </c>
      <c r="C138" s="220" t="str">
        <f>VLOOKUP(B1,Dati!B31:AF42,3,0)</f>
        <v>#N/A</v>
      </c>
      <c r="D138" s="220" t="str">
        <f>VLOOKUP(B1,Dati!B31:AF42,4,0)</f>
        <v>#N/A</v>
      </c>
      <c r="E138" s="220" t="str">
        <f>VLOOKUP(B1,Dati!B31:AF42,5,0)</f>
        <v>#N/A</v>
      </c>
      <c r="F138" s="220" t="str">
        <f>VLOOKUP(B1,Dati!B31:AF42,6,0)</f>
        <v>#N/A</v>
      </c>
      <c r="G138" s="220" t="str">
        <f>VLOOKUP(B1,Dati!B31:AF42,7,0)</f>
        <v>#N/A</v>
      </c>
      <c r="H138" s="220" t="str">
        <f>VLOOKUP(B1,Dati!B31:AF42,8,0)</f>
        <v>#N/A</v>
      </c>
      <c r="I138" s="220" t="str">
        <f>VLOOKUP(B1,Dati!B31:AF42,9,0)</f>
        <v>#N/A</v>
      </c>
      <c r="J138" s="220" t="str">
        <f>VLOOKUP(B1,Dati!B31:AF42,10,0)</f>
        <v>#N/A</v>
      </c>
      <c r="K138" s="220" t="str">
        <f>VLOOKUP(B1,Dati!B31:AF42,11,0)</f>
        <v>#N/A</v>
      </c>
      <c r="L138" s="220" t="str">
        <f>VLOOKUP(B1,Dati!B31:AF42,12,0)</f>
        <v>#N/A</v>
      </c>
      <c r="M138" s="220" t="str">
        <f>VLOOKUP(B1,Dati!B31:AF42,13,0)</f>
        <v>#N/A</v>
      </c>
      <c r="N138" s="220" t="str">
        <f>VLOOKUP(B1,Dati!B31:AF42,14,0)</f>
        <v>#N/A</v>
      </c>
      <c r="O138" s="220" t="str">
        <f>VLOOKUP(B1,Dati!B31:AF42,15,0)</f>
        <v>#N/A</v>
      </c>
      <c r="P138" s="220" t="str">
        <f>VLOOKUP(B1,Dati!B31:AF42,16,0)</f>
        <v>#N/A</v>
      </c>
      <c r="Q138" s="220" t="str">
        <f>VLOOKUP(B1,Dati!B31:AF42,17,0)</f>
        <v>#N/A</v>
      </c>
      <c r="R138" s="220" t="str">
        <f>VLOOKUP(B1,Dati!B31:AF42,18,0)</f>
        <v>#N/A</v>
      </c>
      <c r="S138" s="220" t="str">
        <f>VLOOKUP(B1,Dati!B31:AF42,19,0)</f>
        <v>#N/A</v>
      </c>
      <c r="T138" s="220" t="str">
        <f>VLOOKUP(B1,Dati!B31:AF42,20,0)</f>
        <v>#N/A</v>
      </c>
      <c r="U138" s="220" t="str">
        <f>VLOOKUP(B1,Dati!B31:AF42,21,0)</f>
        <v>#N/A</v>
      </c>
      <c r="V138" s="220" t="str">
        <f>VLOOKUP(B1,Dati!B31:AF42,22,0)</f>
        <v>#N/A</v>
      </c>
      <c r="W138" s="220" t="str">
        <f>VLOOKUP(B1,Dati!B31:AF42,23,0)</f>
        <v>#N/A</v>
      </c>
      <c r="X138" s="220" t="str">
        <f>VLOOKUP(B1,Dati!B31:AF42,24,0)</f>
        <v>#N/A</v>
      </c>
      <c r="Y138" s="220" t="str">
        <f>VLOOKUP(B1,Dati!B31:AF42,25,0)</f>
        <v>#N/A</v>
      </c>
      <c r="Z138" s="220" t="str">
        <f>VLOOKUP(B1,Dati!B31:AF42,26,0)</f>
        <v>#N/A</v>
      </c>
      <c r="AA138" s="220" t="str">
        <f>VLOOKUP(B1,Dati!B31:AF42,27,0)</f>
        <v>#N/A</v>
      </c>
      <c r="AB138" s="220" t="str">
        <f>VLOOKUP(B1,Dati!B31:AF42,28,0)</f>
        <v>#N/A</v>
      </c>
      <c r="AC138" s="220" t="str">
        <f>VLOOKUP(B1,Dati!B31:AF42,29,0)</f>
        <v>#N/A</v>
      </c>
      <c r="AD138" s="220" t="str">
        <f>VLOOKUP(B1,Dati!B31:AF42,30,0)</f>
        <v>#N/A</v>
      </c>
      <c r="AE138" s="220" t="str">
        <f>VLOOKUP(B1,Dati!B31:AF42,31,0)</f>
        <v>#N/A</v>
      </c>
      <c r="AF138" s="5"/>
      <c r="AG138" s="5"/>
      <c r="AH138" s="5"/>
      <c r="AI138" s="5"/>
      <c r="AJ138" s="5"/>
      <c r="AK138" s="5"/>
      <c r="AL138" s="5"/>
      <c r="AM138" s="5"/>
      <c r="AN138" s="5"/>
      <c r="AO138" s="5"/>
    </row>
    <row r="139" ht="12.75" customHeight="1">
      <c r="A139" s="220" t="s">
        <v>104</v>
      </c>
      <c r="B139" s="220" t="str">
        <f>VLOOKUP(B1,Dati!B45:AF56,2,0)</f>
        <v>#N/A</v>
      </c>
      <c r="C139" s="220" t="str">
        <f>VLOOKUP(B1,Dati!B45:AF56,3,0)</f>
        <v>#N/A</v>
      </c>
      <c r="D139" s="220" t="str">
        <f>VLOOKUP(B1,Dati!B45:AF56,4,0)</f>
        <v>#N/A</v>
      </c>
      <c r="E139" s="220" t="str">
        <f>VLOOKUP(B1,Dati!B45:AF56,5,0)</f>
        <v>#N/A</v>
      </c>
      <c r="F139" s="220" t="str">
        <f>VLOOKUP(B1,Dati!B45:AF56,6,0)</f>
        <v>#N/A</v>
      </c>
      <c r="G139" s="220" t="str">
        <f>VLOOKUP(B1,Dati!B45:AF56,7,0)</f>
        <v>#N/A</v>
      </c>
      <c r="H139" s="220" t="str">
        <f>VLOOKUP(B1,Dati!B45:AF56,8,0)</f>
        <v>#N/A</v>
      </c>
      <c r="I139" s="220" t="str">
        <f>VLOOKUP(B1,Dati!B45:AF56,9,0)</f>
        <v>#N/A</v>
      </c>
      <c r="J139" s="220" t="str">
        <f>VLOOKUP(B1,Dati!B45:AF56,10,0)</f>
        <v>#N/A</v>
      </c>
      <c r="K139" s="220" t="str">
        <f>VLOOKUP(B1,Dati!B45:AF56,11,0)</f>
        <v>#N/A</v>
      </c>
      <c r="L139" s="220" t="str">
        <f>VLOOKUP(B1,Dati!B45:AF56,12,0)</f>
        <v>#N/A</v>
      </c>
      <c r="M139" s="220" t="str">
        <f>VLOOKUP(B1,Dati!B45:AF56,13,0)</f>
        <v>#N/A</v>
      </c>
      <c r="N139" s="220" t="str">
        <f>VLOOKUP(B1,Dati!B45:AF56,14,0)</f>
        <v>#N/A</v>
      </c>
      <c r="O139" s="220" t="str">
        <f>VLOOKUP(B1,Dati!B45:AF56,15,0)</f>
        <v>#N/A</v>
      </c>
      <c r="P139" s="220" t="str">
        <f>VLOOKUP(B1,Dati!B45:AF56,16,0)</f>
        <v>#N/A</v>
      </c>
      <c r="Q139" s="220" t="str">
        <f>VLOOKUP(B1,Dati!B45:AF56,17,0)</f>
        <v>#N/A</v>
      </c>
      <c r="R139" s="220" t="str">
        <f>VLOOKUP(B1,Dati!B45:AF56,18,0)</f>
        <v>#N/A</v>
      </c>
      <c r="S139" s="220" t="str">
        <f>VLOOKUP(B1,Dati!B45:AF56,19,0)</f>
        <v>#N/A</v>
      </c>
      <c r="T139" s="220" t="str">
        <f>VLOOKUP(B1,Dati!B45:AF56,20,0)</f>
        <v>#N/A</v>
      </c>
      <c r="U139" s="220" t="str">
        <f>VLOOKUP(B1,Dati!B45:AF56,21,0)</f>
        <v>#N/A</v>
      </c>
      <c r="V139" s="220" t="str">
        <f>VLOOKUP(B1,Dati!B45:AF56,22,0)</f>
        <v>#N/A</v>
      </c>
      <c r="W139" s="220" t="str">
        <f>VLOOKUP(B1,Dati!B45:AF56,23,0)</f>
        <v>#N/A</v>
      </c>
      <c r="X139" s="220" t="str">
        <f>VLOOKUP(B1,Dati!B45:AF56,24,0)</f>
        <v>#N/A</v>
      </c>
      <c r="Y139" s="220" t="str">
        <f>VLOOKUP(B1,Dati!B45:AF56,25,0)</f>
        <v>#N/A</v>
      </c>
      <c r="Z139" s="220" t="str">
        <f>VLOOKUP(B1,Dati!B45:AF56,26,0)</f>
        <v>#N/A</v>
      </c>
      <c r="AA139" s="220" t="str">
        <f>VLOOKUP(B1,Dati!B45:AF56,27,0)</f>
        <v>#N/A</v>
      </c>
      <c r="AB139" s="220" t="str">
        <f>VLOOKUP(B1,Dati!B45:AF56,28,0)</f>
        <v>#N/A</v>
      </c>
      <c r="AC139" s="220" t="str">
        <f>VLOOKUP(B1,Dati!B45:AF56,29,0)</f>
        <v>#N/A</v>
      </c>
      <c r="AD139" s="220" t="str">
        <f>VLOOKUP(B1,Dati!B45:AF56,30,0)</f>
        <v>#N/A</v>
      </c>
      <c r="AE139" s="220" t="str">
        <f>VLOOKUP(B1,Dati!B45:AF56,31,0)</f>
        <v>#N/A</v>
      </c>
      <c r="AF139" s="5"/>
      <c r="AG139" s="5"/>
      <c r="AH139" s="5"/>
      <c r="AI139" s="5"/>
      <c r="AJ139" s="5"/>
      <c r="AK139" s="5"/>
      <c r="AL139" s="5"/>
      <c r="AM139" s="5"/>
      <c r="AN139" s="5"/>
      <c r="AO139" s="5"/>
    </row>
    <row r="140" ht="12.75" customHeight="1">
      <c r="A140" s="220" t="s">
        <v>105</v>
      </c>
      <c r="B140" s="220" t="str">
        <f>VLOOKUP(B1,Dati!B59:AF70,2,0)</f>
        <v>#N/A</v>
      </c>
      <c r="C140" s="220" t="str">
        <f>VLOOKUP(B1,Dati!B59:AF70,3,0)</f>
        <v>#N/A</v>
      </c>
      <c r="D140" s="220" t="str">
        <f>VLOOKUP(B1,Dati!B59:AF70,4,0)</f>
        <v>#N/A</v>
      </c>
      <c r="E140" s="220" t="str">
        <f>VLOOKUP(B1,Dati!B59:AF70,5,0)</f>
        <v>#N/A</v>
      </c>
      <c r="F140" s="220" t="str">
        <f>VLOOKUP(B1,Dati!B59:AF70,6,0)</f>
        <v>#N/A</v>
      </c>
      <c r="G140" s="220" t="str">
        <f>VLOOKUP(B1,Dati!B59:AF70,7,0)</f>
        <v>#N/A</v>
      </c>
      <c r="H140" s="220" t="str">
        <f>VLOOKUP(B1,Dati!B59:AF70,8,0)</f>
        <v>#N/A</v>
      </c>
      <c r="I140" s="220" t="str">
        <f>VLOOKUP(B1,Dati!B59:AF70,9,0)</f>
        <v>#N/A</v>
      </c>
      <c r="J140" s="220" t="str">
        <f>VLOOKUP(B1,Dati!B59:AF70,10,0)</f>
        <v>#N/A</v>
      </c>
      <c r="K140" s="220" t="str">
        <f>VLOOKUP(B1,Dati!B59:AF70,11,0)</f>
        <v>#N/A</v>
      </c>
      <c r="L140" s="220" t="str">
        <f>VLOOKUP(B1,Dati!B59:AF70,12,0)</f>
        <v>#N/A</v>
      </c>
      <c r="M140" s="220" t="str">
        <f>VLOOKUP(B1,Dati!B59:AF70,13,0)</f>
        <v>#N/A</v>
      </c>
      <c r="N140" s="220" t="str">
        <f>VLOOKUP(B1,Dati!B59:AF70,14,0)</f>
        <v>#N/A</v>
      </c>
      <c r="O140" s="220" t="str">
        <f>VLOOKUP(B1,Dati!B59:AF70,15,0)</f>
        <v>#N/A</v>
      </c>
      <c r="P140" s="220" t="str">
        <f>VLOOKUP(B1,Dati!B59:AF70,16,0)</f>
        <v>#N/A</v>
      </c>
      <c r="Q140" s="220" t="str">
        <f>VLOOKUP(B1,Dati!B59:AF70,17,0)</f>
        <v>#N/A</v>
      </c>
      <c r="R140" s="220" t="str">
        <f>VLOOKUP(B1,Dati!B59:AF70,18,0)</f>
        <v>#N/A</v>
      </c>
      <c r="S140" s="220" t="str">
        <f>VLOOKUP(B1,Dati!B59:AF70,19,0)</f>
        <v>#N/A</v>
      </c>
      <c r="T140" s="220" t="str">
        <f>VLOOKUP(B1,Dati!B59:AF70,20,0)</f>
        <v>#N/A</v>
      </c>
      <c r="U140" s="220" t="str">
        <f>VLOOKUP(B1,Dati!B59:AF70,21,0)</f>
        <v>#N/A</v>
      </c>
      <c r="V140" s="220" t="str">
        <f>VLOOKUP(B1,Dati!B59:AF70,22,0)</f>
        <v>#N/A</v>
      </c>
      <c r="W140" s="220" t="str">
        <f>VLOOKUP(B1,Dati!B59:AF70,23,0)</f>
        <v>#N/A</v>
      </c>
      <c r="X140" s="220" t="str">
        <f>VLOOKUP(B1,Dati!B59:AF70,24,0)</f>
        <v>#N/A</v>
      </c>
      <c r="Y140" s="220" t="str">
        <f>VLOOKUP(B1,Dati!B59:AF70,25,0)</f>
        <v>#N/A</v>
      </c>
      <c r="Z140" s="220" t="str">
        <f>VLOOKUP(B1,Dati!B59:AF70,26,0)</f>
        <v>#N/A</v>
      </c>
      <c r="AA140" s="220" t="str">
        <f>VLOOKUP(B1,Dati!B59:AF70,27,0)</f>
        <v>#N/A</v>
      </c>
      <c r="AB140" s="220" t="str">
        <f>VLOOKUP(B1,Dati!B59:AF70,28,0)</f>
        <v>#N/A</v>
      </c>
      <c r="AC140" s="220" t="str">
        <f>VLOOKUP(B1,Dati!B59:AF70,29,0)</f>
        <v>#N/A</v>
      </c>
      <c r="AD140" s="220" t="str">
        <f>VLOOKUP(B1,Dati!B59:AF70,30,0)</f>
        <v>#N/A</v>
      </c>
      <c r="AE140" s="220" t="str">
        <f>VLOOKUP(B1,Dati!B59:AF70,31,0)</f>
        <v>#N/A</v>
      </c>
      <c r="AF140" s="5"/>
      <c r="AG140" s="5"/>
      <c r="AH140" s="5"/>
      <c r="AI140" s="5"/>
      <c r="AJ140" s="5"/>
      <c r="AK140" s="5"/>
      <c r="AL140" s="5"/>
      <c r="AM140" s="5"/>
      <c r="AN140" s="5"/>
      <c r="AO140" s="5"/>
    </row>
    <row r="141" ht="12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</row>
    <row r="142" ht="12.0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</row>
    <row r="143" ht="12.0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</row>
    <row r="144" ht="12.0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</row>
    <row r="145" ht="12.0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</row>
    <row r="146" ht="12.0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</row>
    <row r="147" ht="12.0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</row>
    <row r="148" ht="12.0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</row>
    <row r="149" ht="12.0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</row>
    <row r="150" ht="12.0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</row>
    <row r="151" ht="12.0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</row>
    <row r="152" ht="12.0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</row>
    <row r="153" ht="12.0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</row>
    <row r="154" ht="12.0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</row>
    <row r="155" ht="12.0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</row>
    <row r="156" ht="12.0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</row>
    <row r="157" ht="12.0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</row>
    <row r="158" ht="12.0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</row>
    <row r="159" ht="12.0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</row>
    <row r="160" ht="12.0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</row>
    <row r="161" ht="12.0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</row>
    <row r="162" ht="12.0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</row>
    <row r="163" ht="12.0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</row>
    <row r="164" ht="12.0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</row>
    <row r="165" ht="12.0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</row>
    <row r="166" ht="12.0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</row>
    <row r="167" ht="12.0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</row>
    <row r="168" ht="12.0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</row>
    <row r="169" ht="12.0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</row>
    <row r="170" ht="12.0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</row>
    <row r="171" ht="12.0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</row>
    <row r="172" ht="12.0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</row>
    <row r="173" ht="12.0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</row>
    <row r="174" ht="12.0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</row>
    <row r="175" ht="12.0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</row>
    <row r="176" ht="12.0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</row>
    <row r="177" ht="12.0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</row>
    <row r="178" ht="12.0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</row>
    <row r="179" ht="12.0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</row>
    <row r="180" ht="12.0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</row>
    <row r="181" ht="12.0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</row>
    <row r="182" ht="12.0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</row>
    <row r="183" ht="12.0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</row>
    <row r="184" ht="12.0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</row>
    <row r="185" ht="12.0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</row>
    <row r="186" ht="12.0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</row>
    <row r="187" ht="12.0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</row>
    <row r="188" ht="12.0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</row>
    <row r="189" ht="12.0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</row>
    <row r="190" ht="12.0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</row>
    <row r="191" ht="12.0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</row>
    <row r="192" ht="12.0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</row>
    <row r="193" ht="12.0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</row>
    <row r="194" ht="12.0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</row>
    <row r="195" ht="12.0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</row>
    <row r="196" ht="12.0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</row>
    <row r="197" ht="12.0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</row>
    <row r="198" ht="12.0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</row>
    <row r="199" ht="12.0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</row>
    <row r="200" ht="12.0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</row>
    <row r="201" ht="12.0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</row>
    <row r="202" ht="12.0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</row>
    <row r="203" ht="12.0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</row>
    <row r="204" ht="12.0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</row>
    <row r="205" ht="12.0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</row>
    <row r="206" ht="12.0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</row>
    <row r="207" ht="12.0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</row>
    <row r="208" ht="12.0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</row>
    <row r="209" ht="12.0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</row>
    <row r="210" ht="12.0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</row>
    <row r="211" ht="12.0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</row>
    <row r="212" ht="12.0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</row>
    <row r="213" ht="12.0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</row>
    <row r="214" ht="12.0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</row>
    <row r="215" ht="12.0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</row>
    <row r="216" ht="12.0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</row>
    <row r="217" ht="12.0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</row>
    <row r="218" ht="12.0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</row>
    <row r="219" ht="12.0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</row>
    <row r="220" ht="12.0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</row>
    <row r="221" ht="12.0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</row>
    <row r="222" ht="12.0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</row>
    <row r="223" ht="12.0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</row>
    <row r="224" ht="12.0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</row>
    <row r="225" ht="12.0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</row>
    <row r="226" ht="12.0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</row>
    <row r="227" ht="12.0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</row>
    <row r="228" ht="12.0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</row>
    <row r="229" ht="12.0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</row>
    <row r="230" ht="12.0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</row>
    <row r="231" ht="12.0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</row>
    <row r="232" ht="12.0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</row>
    <row r="233" ht="12.0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</row>
    <row r="234" ht="12.0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</row>
    <row r="235" ht="12.0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</row>
    <row r="236" ht="12.0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</row>
    <row r="237" ht="12.0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</row>
    <row r="238" ht="12.0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</row>
    <row r="239" ht="12.0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</row>
    <row r="240" ht="12.0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</row>
    <row r="241" ht="12.0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</row>
    <row r="242" ht="12.0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</row>
    <row r="243" ht="12.0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</row>
    <row r="244" ht="12.0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</row>
    <row r="245" ht="12.0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</row>
    <row r="246" ht="12.0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</row>
    <row r="247" ht="12.0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</row>
    <row r="248" ht="12.0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</row>
    <row r="249" ht="12.0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</row>
    <row r="250" ht="12.0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</row>
    <row r="251" ht="12.0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</row>
    <row r="252" ht="12.0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</row>
    <row r="253" ht="12.0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</row>
    <row r="254" ht="12.0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</row>
    <row r="255" ht="12.0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</row>
    <row r="256" ht="12.0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</row>
    <row r="257" ht="12.0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</row>
    <row r="258" ht="12.0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</row>
    <row r="259" ht="12.0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</row>
    <row r="260" ht="12.0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</row>
    <row r="261" ht="12.0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</row>
    <row r="262" ht="12.0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</row>
    <row r="263" ht="12.0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</row>
    <row r="264" ht="12.0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</row>
    <row r="265" ht="12.0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</row>
    <row r="266" ht="12.0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</row>
    <row r="267" ht="12.0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</row>
    <row r="268" ht="12.0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</row>
    <row r="269" ht="12.0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</row>
    <row r="270" ht="12.0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</row>
    <row r="271" ht="12.0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</row>
    <row r="272" ht="12.0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</row>
    <row r="273" ht="12.0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</row>
    <row r="274" ht="12.0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</row>
    <row r="275" ht="12.0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</row>
    <row r="276" ht="12.0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</row>
    <row r="277" ht="12.0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</row>
    <row r="278" ht="12.0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</row>
    <row r="279" ht="12.0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</row>
    <row r="280" ht="12.0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</row>
    <row r="281" ht="12.0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</row>
    <row r="282" ht="12.0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</row>
    <row r="283" ht="12.0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</row>
    <row r="284" ht="12.0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</row>
    <row r="285" ht="12.0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</row>
    <row r="286" ht="12.0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</row>
    <row r="287" ht="12.0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</row>
    <row r="288" ht="12.0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</row>
    <row r="289" ht="12.0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</row>
    <row r="290" ht="12.0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</row>
    <row r="291" ht="12.0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</row>
    <row r="292" ht="12.0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</row>
    <row r="293" ht="12.0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</row>
    <row r="294" ht="12.0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</row>
    <row r="295" ht="12.0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</row>
    <row r="296" ht="12.0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</row>
    <row r="297" ht="12.0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</row>
    <row r="298" ht="12.0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</row>
    <row r="299" ht="12.0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</row>
    <row r="300" ht="12.0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</row>
    <row r="301" ht="12.0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</row>
    <row r="302" ht="12.0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</row>
    <row r="303" ht="12.0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</row>
    <row r="304" ht="12.0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</row>
    <row r="305" ht="12.0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</row>
    <row r="306" ht="12.0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</row>
    <row r="307" ht="12.0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</row>
    <row r="308" ht="12.0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</row>
    <row r="309" ht="12.0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</row>
    <row r="310" ht="12.0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</row>
    <row r="311" ht="12.0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</row>
    <row r="312" ht="12.0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</row>
    <row r="313" ht="12.0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</row>
    <row r="314" ht="12.0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</row>
    <row r="315" ht="12.0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</row>
    <row r="316" ht="12.0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</row>
    <row r="317" ht="12.0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</row>
    <row r="318" ht="12.0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</row>
    <row r="319" ht="12.0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</row>
    <row r="320" ht="12.0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</row>
    <row r="321" ht="12.0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</row>
    <row r="322" ht="12.0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</row>
    <row r="323" ht="12.0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</row>
    <row r="324" ht="12.0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</row>
    <row r="325" ht="12.0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</row>
    <row r="326" ht="12.0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</row>
    <row r="327" ht="12.0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</row>
    <row r="328" ht="12.0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</row>
    <row r="329" ht="12.0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</row>
    <row r="330" ht="12.0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</row>
    <row r="331" ht="12.0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</row>
    <row r="332" ht="12.0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</row>
    <row r="333" ht="12.0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</row>
    <row r="334" ht="12.0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</row>
    <row r="335" ht="12.0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</row>
    <row r="336" ht="12.0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</row>
    <row r="337" ht="12.0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</row>
    <row r="338" ht="12.0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</row>
    <row r="339" ht="12.0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</row>
    <row r="340" ht="12.0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</row>
    <row r="341" ht="12.0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</row>
    <row r="342" ht="12.0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</row>
    <row r="343" ht="12.0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</row>
    <row r="344" ht="12.0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</row>
    <row r="345" ht="12.0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</row>
    <row r="346" ht="12.0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</row>
    <row r="347" ht="12.0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</row>
    <row r="348" ht="12.0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</row>
    <row r="349" ht="12.0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</row>
    <row r="350" ht="12.0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</row>
    <row r="351" ht="12.0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</row>
    <row r="352" ht="12.0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</row>
    <row r="353" ht="12.0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</row>
    <row r="354" ht="12.0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</row>
    <row r="355" ht="12.0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</row>
    <row r="356" ht="12.0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</row>
    <row r="357" ht="12.0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</row>
    <row r="358" ht="12.0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</row>
    <row r="359" ht="12.0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</row>
    <row r="360" ht="12.0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</row>
    <row r="361" ht="12.0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</row>
    <row r="362" ht="12.0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</row>
    <row r="363" ht="12.0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</row>
    <row r="364" ht="12.0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</row>
    <row r="365" ht="12.0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</row>
    <row r="366" ht="12.0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</row>
    <row r="367" ht="12.0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</row>
    <row r="368" ht="12.0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</row>
    <row r="369" ht="12.0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</row>
    <row r="370" ht="12.0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</row>
    <row r="371" ht="12.0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</row>
    <row r="372" ht="12.0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</row>
    <row r="373" ht="12.0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</row>
    <row r="374" ht="12.0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</row>
    <row r="375" ht="12.0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</row>
    <row r="376" ht="12.0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</row>
    <row r="377" ht="12.0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</row>
    <row r="378" ht="12.0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</row>
    <row r="379" ht="12.0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</row>
    <row r="380" ht="12.0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</row>
    <row r="381" ht="12.0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</row>
    <row r="382" ht="12.0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</row>
    <row r="383" ht="12.0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</row>
    <row r="384" ht="12.0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</row>
    <row r="385" ht="12.0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</row>
    <row r="386" ht="12.0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</row>
    <row r="387" ht="12.0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</row>
    <row r="388" ht="12.0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</row>
    <row r="389" ht="12.0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</row>
    <row r="390" ht="12.0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</row>
    <row r="391" ht="12.0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</row>
    <row r="392" ht="12.0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</row>
    <row r="393" ht="12.0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</row>
    <row r="394" ht="12.0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</row>
    <row r="395" ht="12.0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</row>
    <row r="396" ht="12.0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</row>
    <row r="397" ht="12.0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</row>
    <row r="398" ht="12.0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</row>
    <row r="399" ht="12.0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</row>
    <row r="400" ht="12.0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</row>
    <row r="401" ht="12.0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</row>
    <row r="402" ht="12.0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</row>
    <row r="403" ht="12.0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</row>
    <row r="404" ht="12.0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</row>
    <row r="405" ht="12.0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</row>
    <row r="406" ht="12.0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</row>
    <row r="407" ht="12.0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</row>
    <row r="408" ht="12.0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</row>
    <row r="409" ht="12.0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</row>
    <row r="410" ht="12.0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</row>
    <row r="411" ht="12.0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</row>
    <row r="412" ht="12.0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</row>
    <row r="413" ht="12.0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</row>
    <row r="414" ht="12.0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</row>
    <row r="415" ht="12.0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</row>
    <row r="416" ht="12.0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</row>
    <row r="417" ht="12.0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</row>
    <row r="418" ht="12.0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</row>
    <row r="419" ht="12.0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</row>
    <row r="420" ht="12.0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</row>
    <row r="421" ht="12.0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</row>
    <row r="422" ht="12.0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</row>
    <row r="423" ht="12.0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</row>
    <row r="424" ht="12.0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</row>
    <row r="425" ht="12.0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</row>
    <row r="426" ht="12.0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</row>
    <row r="427" ht="12.0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</row>
    <row r="428" ht="12.0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</row>
    <row r="429" ht="12.0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</row>
    <row r="430" ht="12.0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</row>
    <row r="431" ht="12.0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</row>
    <row r="432" ht="12.0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</row>
    <row r="433" ht="12.0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</row>
    <row r="434" ht="12.0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</row>
    <row r="435" ht="12.0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</row>
    <row r="436" ht="12.0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</row>
    <row r="437" ht="12.0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</row>
    <row r="438" ht="12.0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</row>
    <row r="439" ht="12.0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</row>
    <row r="440" ht="12.0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</row>
    <row r="441" ht="12.0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</row>
    <row r="442" ht="12.0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</row>
    <row r="443" ht="12.0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</row>
    <row r="444" ht="12.0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</row>
    <row r="445" ht="12.0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</row>
    <row r="446" ht="12.0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</row>
    <row r="447" ht="12.0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</row>
    <row r="448" ht="12.0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</row>
    <row r="449" ht="12.0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</row>
    <row r="450" ht="12.0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</row>
    <row r="451" ht="12.0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</row>
    <row r="452" ht="12.0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</row>
    <row r="453" ht="12.0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</row>
    <row r="454" ht="12.0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</row>
    <row r="455" ht="12.0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</row>
    <row r="456" ht="12.0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</row>
    <row r="457" ht="12.0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</row>
    <row r="458" ht="12.0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</row>
    <row r="459" ht="12.0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</row>
    <row r="460" ht="12.0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</row>
    <row r="461" ht="12.0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</row>
    <row r="462" ht="12.0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</row>
    <row r="463" ht="12.0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</row>
    <row r="464" ht="12.0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</row>
    <row r="465" ht="12.0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</row>
    <row r="466" ht="12.0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</row>
    <row r="467" ht="12.0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</row>
    <row r="468" ht="12.0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</row>
    <row r="469" ht="12.0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</row>
    <row r="470" ht="12.0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</row>
    <row r="471" ht="12.0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</row>
    <row r="472" ht="12.0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</row>
    <row r="473" ht="12.0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</row>
    <row r="474" ht="12.0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</row>
    <row r="475" ht="12.0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</row>
    <row r="476" ht="12.0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</row>
    <row r="477" ht="12.0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</row>
    <row r="478" ht="12.0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</row>
    <row r="479" ht="12.0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</row>
    <row r="480" ht="12.0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</row>
    <row r="481" ht="12.0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</row>
    <row r="482" ht="12.0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</row>
    <row r="483" ht="12.0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</row>
    <row r="484" ht="12.0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</row>
    <row r="485" ht="12.0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</row>
    <row r="486" ht="12.0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</row>
    <row r="487" ht="12.0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</row>
    <row r="488" ht="12.0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</row>
    <row r="489" ht="12.0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</row>
    <row r="490" ht="12.0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</row>
    <row r="491" ht="12.0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</row>
    <row r="492" ht="12.0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</row>
    <row r="493" ht="12.0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</row>
    <row r="494" ht="12.0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</row>
    <row r="495" ht="12.0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</row>
    <row r="496" ht="12.0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</row>
    <row r="497" ht="12.0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</row>
    <row r="498" ht="12.0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</row>
    <row r="499" ht="12.0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  <c r="AF499" s="5"/>
      <c r="AG499" s="5"/>
      <c r="AH499" s="5"/>
      <c r="AI499" s="5"/>
      <c r="AJ499" s="5"/>
      <c r="AK499" s="5"/>
      <c r="AL499" s="5"/>
      <c r="AM499" s="5"/>
      <c r="AN499" s="5"/>
      <c r="AO499" s="5"/>
    </row>
    <row r="500" ht="12.0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  <c r="AF500" s="5"/>
      <c r="AG500" s="5"/>
      <c r="AH500" s="5"/>
      <c r="AI500" s="5"/>
      <c r="AJ500" s="5"/>
      <c r="AK500" s="5"/>
      <c r="AL500" s="5"/>
      <c r="AM500" s="5"/>
      <c r="AN500" s="5"/>
      <c r="AO500" s="5"/>
    </row>
    <row r="501" ht="12.0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  <c r="AF501" s="5"/>
      <c r="AG501" s="5"/>
      <c r="AH501" s="5"/>
      <c r="AI501" s="5"/>
      <c r="AJ501" s="5"/>
      <c r="AK501" s="5"/>
      <c r="AL501" s="5"/>
      <c r="AM501" s="5"/>
      <c r="AN501" s="5"/>
      <c r="AO501" s="5"/>
    </row>
    <row r="502" ht="12.0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  <c r="AF502" s="5"/>
      <c r="AG502" s="5"/>
      <c r="AH502" s="5"/>
      <c r="AI502" s="5"/>
      <c r="AJ502" s="5"/>
      <c r="AK502" s="5"/>
      <c r="AL502" s="5"/>
      <c r="AM502" s="5"/>
      <c r="AN502" s="5"/>
      <c r="AO502" s="5"/>
    </row>
    <row r="503" ht="12.0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  <c r="AF503" s="5"/>
      <c r="AG503" s="5"/>
      <c r="AH503" s="5"/>
      <c r="AI503" s="5"/>
      <c r="AJ503" s="5"/>
      <c r="AK503" s="5"/>
      <c r="AL503" s="5"/>
      <c r="AM503" s="5"/>
      <c r="AN503" s="5"/>
      <c r="AO503" s="5"/>
    </row>
    <row r="504" ht="12.0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  <c r="AF504" s="5"/>
      <c r="AG504" s="5"/>
      <c r="AH504" s="5"/>
      <c r="AI504" s="5"/>
      <c r="AJ504" s="5"/>
      <c r="AK504" s="5"/>
      <c r="AL504" s="5"/>
      <c r="AM504" s="5"/>
      <c r="AN504" s="5"/>
      <c r="AO504" s="5"/>
    </row>
    <row r="505" ht="12.0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  <c r="AF505" s="5"/>
      <c r="AG505" s="5"/>
      <c r="AH505" s="5"/>
      <c r="AI505" s="5"/>
      <c r="AJ505" s="5"/>
      <c r="AK505" s="5"/>
      <c r="AL505" s="5"/>
      <c r="AM505" s="5"/>
      <c r="AN505" s="5"/>
      <c r="AO505" s="5"/>
    </row>
    <row r="506" ht="12.0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  <c r="AF506" s="5"/>
      <c r="AG506" s="5"/>
      <c r="AH506" s="5"/>
      <c r="AI506" s="5"/>
      <c r="AJ506" s="5"/>
      <c r="AK506" s="5"/>
      <c r="AL506" s="5"/>
      <c r="AM506" s="5"/>
      <c r="AN506" s="5"/>
      <c r="AO506" s="5"/>
    </row>
    <row r="507" ht="12.0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  <c r="AF507" s="5"/>
      <c r="AG507" s="5"/>
      <c r="AH507" s="5"/>
      <c r="AI507" s="5"/>
      <c r="AJ507" s="5"/>
      <c r="AK507" s="5"/>
      <c r="AL507" s="5"/>
      <c r="AM507" s="5"/>
      <c r="AN507" s="5"/>
      <c r="AO507" s="5"/>
    </row>
    <row r="508" ht="12.0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  <c r="AF508" s="5"/>
      <c r="AG508" s="5"/>
      <c r="AH508" s="5"/>
      <c r="AI508" s="5"/>
      <c r="AJ508" s="5"/>
      <c r="AK508" s="5"/>
      <c r="AL508" s="5"/>
      <c r="AM508" s="5"/>
      <c r="AN508" s="5"/>
      <c r="AO508" s="5"/>
    </row>
    <row r="509" ht="12.0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  <c r="AF509" s="5"/>
      <c r="AG509" s="5"/>
      <c r="AH509" s="5"/>
      <c r="AI509" s="5"/>
      <c r="AJ509" s="5"/>
      <c r="AK509" s="5"/>
      <c r="AL509" s="5"/>
      <c r="AM509" s="5"/>
      <c r="AN509" s="5"/>
      <c r="AO509" s="5"/>
    </row>
    <row r="510" ht="12.0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  <c r="AF510" s="5"/>
      <c r="AG510" s="5"/>
      <c r="AH510" s="5"/>
      <c r="AI510" s="5"/>
      <c r="AJ510" s="5"/>
      <c r="AK510" s="5"/>
      <c r="AL510" s="5"/>
      <c r="AM510" s="5"/>
      <c r="AN510" s="5"/>
      <c r="AO510" s="5"/>
    </row>
    <row r="511" ht="12.0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  <c r="AF511" s="5"/>
      <c r="AG511" s="5"/>
      <c r="AH511" s="5"/>
      <c r="AI511" s="5"/>
      <c r="AJ511" s="5"/>
      <c r="AK511" s="5"/>
      <c r="AL511" s="5"/>
      <c r="AM511" s="5"/>
      <c r="AN511" s="5"/>
      <c r="AO511" s="5"/>
    </row>
    <row r="512" ht="12.0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  <c r="AF512" s="5"/>
      <c r="AG512" s="5"/>
      <c r="AH512" s="5"/>
      <c r="AI512" s="5"/>
      <c r="AJ512" s="5"/>
      <c r="AK512" s="5"/>
      <c r="AL512" s="5"/>
      <c r="AM512" s="5"/>
      <c r="AN512" s="5"/>
      <c r="AO512" s="5"/>
    </row>
    <row r="513" ht="12.0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  <c r="AF513" s="5"/>
      <c r="AG513" s="5"/>
      <c r="AH513" s="5"/>
      <c r="AI513" s="5"/>
      <c r="AJ513" s="5"/>
      <c r="AK513" s="5"/>
      <c r="AL513" s="5"/>
      <c r="AM513" s="5"/>
      <c r="AN513" s="5"/>
      <c r="AO513" s="5"/>
    </row>
    <row r="514" ht="12.0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  <c r="AF514" s="5"/>
      <c r="AG514" s="5"/>
      <c r="AH514" s="5"/>
      <c r="AI514" s="5"/>
      <c r="AJ514" s="5"/>
      <c r="AK514" s="5"/>
      <c r="AL514" s="5"/>
      <c r="AM514" s="5"/>
      <c r="AN514" s="5"/>
      <c r="AO514" s="5"/>
    </row>
    <row r="515" ht="12.0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  <c r="AF515" s="5"/>
      <c r="AG515" s="5"/>
      <c r="AH515" s="5"/>
      <c r="AI515" s="5"/>
      <c r="AJ515" s="5"/>
      <c r="AK515" s="5"/>
      <c r="AL515" s="5"/>
      <c r="AM515" s="5"/>
      <c r="AN515" s="5"/>
      <c r="AO515" s="5"/>
    </row>
    <row r="516" ht="12.0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  <c r="AF516" s="5"/>
      <c r="AG516" s="5"/>
      <c r="AH516" s="5"/>
      <c r="AI516" s="5"/>
      <c r="AJ516" s="5"/>
      <c r="AK516" s="5"/>
      <c r="AL516" s="5"/>
      <c r="AM516" s="5"/>
      <c r="AN516" s="5"/>
      <c r="AO516" s="5"/>
    </row>
    <row r="517" ht="12.0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  <c r="AF517" s="5"/>
      <c r="AG517" s="5"/>
      <c r="AH517" s="5"/>
      <c r="AI517" s="5"/>
      <c r="AJ517" s="5"/>
      <c r="AK517" s="5"/>
      <c r="AL517" s="5"/>
      <c r="AM517" s="5"/>
      <c r="AN517" s="5"/>
      <c r="AO517" s="5"/>
    </row>
    <row r="518" ht="12.0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  <c r="AF518" s="5"/>
      <c r="AG518" s="5"/>
      <c r="AH518" s="5"/>
      <c r="AI518" s="5"/>
      <c r="AJ518" s="5"/>
      <c r="AK518" s="5"/>
      <c r="AL518" s="5"/>
      <c r="AM518" s="5"/>
      <c r="AN518" s="5"/>
      <c r="AO518" s="5"/>
    </row>
    <row r="519" ht="12.0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  <c r="AF519" s="5"/>
      <c r="AG519" s="5"/>
      <c r="AH519" s="5"/>
      <c r="AI519" s="5"/>
      <c r="AJ519" s="5"/>
      <c r="AK519" s="5"/>
      <c r="AL519" s="5"/>
      <c r="AM519" s="5"/>
      <c r="AN519" s="5"/>
      <c r="AO519" s="5"/>
    </row>
    <row r="520" ht="12.0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  <c r="AF520" s="5"/>
      <c r="AG520" s="5"/>
      <c r="AH520" s="5"/>
      <c r="AI520" s="5"/>
      <c r="AJ520" s="5"/>
      <c r="AK520" s="5"/>
      <c r="AL520" s="5"/>
      <c r="AM520" s="5"/>
      <c r="AN520" s="5"/>
      <c r="AO520" s="5"/>
    </row>
    <row r="521" ht="12.0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  <c r="AF521" s="5"/>
      <c r="AG521" s="5"/>
      <c r="AH521" s="5"/>
      <c r="AI521" s="5"/>
      <c r="AJ521" s="5"/>
      <c r="AK521" s="5"/>
      <c r="AL521" s="5"/>
      <c r="AM521" s="5"/>
      <c r="AN521" s="5"/>
      <c r="AO521" s="5"/>
    </row>
    <row r="522" ht="12.0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  <c r="AF522" s="5"/>
      <c r="AG522" s="5"/>
      <c r="AH522" s="5"/>
      <c r="AI522" s="5"/>
      <c r="AJ522" s="5"/>
      <c r="AK522" s="5"/>
      <c r="AL522" s="5"/>
      <c r="AM522" s="5"/>
      <c r="AN522" s="5"/>
      <c r="AO522" s="5"/>
    </row>
    <row r="523" ht="12.0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  <c r="AF523" s="5"/>
      <c r="AG523" s="5"/>
      <c r="AH523" s="5"/>
      <c r="AI523" s="5"/>
      <c r="AJ523" s="5"/>
      <c r="AK523" s="5"/>
      <c r="AL523" s="5"/>
      <c r="AM523" s="5"/>
      <c r="AN523" s="5"/>
      <c r="AO523" s="5"/>
    </row>
    <row r="524" ht="12.0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  <c r="AF524" s="5"/>
      <c r="AG524" s="5"/>
      <c r="AH524" s="5"/>
      <c r="AI524" s="5"/>
      <c r="AJ524" s="5"/>
      <c r="AK524" s="5"/>
      <c r="AL524" s="5"/>
      <c r="AM524" s="5"/>
      <c r="AN524" s="5"/>
      <c r="AO524" s="5"/>
    </row>
    <row r="525" ht="12.0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  <c r="AF525" s="5"/>
      <c r="AG525" s="5"/>
      <c r="AH525" s="5"/>
      <c r="AI525" s="5"/>
      <c r="AJ525" s="5"/>
      <c r="AK525" s="5"/>
      <c r="AL525" s="5"/>
      <c r="AM525" s="5"/>
      <c r="AN525" s="5"/>
      <c r="AO525" s="5"/>
    </row>
    <row r="526" ht="12.0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  <c r="AF526" s="5"/>
      <c r="AG526" s="5"/>
      <c r="AH526" s="5"/>
      <c r="AI526" s="5"/>
      <c r="AJ526" s="5"/>
      <c r="AK526" s="5"/>
      <c r="AL526" s="5"/>
      <c r="AM526" s="5"/>
      <c r="AN526" s="5"/>
      <c r="AO526" s="5"/>
    </row>
    <row r="527" ht="12.0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  <c r="AF527" s="5"/>
      <c r="AG527" s="5"/>
      <c r="AH527" s="5"/>
      <c r="AI527" s="5"/>
      <c r="AJ527" s="5"/>
      <c r="AK527" s="5"/>
      <c r="AL527" s="5"/>
      <c r="AM527" s="5"/>
      <c r="AN527" s="5"/>
      <c r="AO527" s="5"/>
    </row>
    <row r="528" ht="12.0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  <c r="AF528" s="5"/>
      <c r="AG528" s="5"/>
      <c r="AH528" s="5"/>
      <c r="AI528" s="5"/>
      <c r="AJ528" s="5"/>
      <c r="AK528" s="5"/>
      <c r="AL528" s="5"/>
      <c r="AM528" s="5"/>
      <c r="AN528" s="5"/>
      <c r="AO528" s="5"/>
    </row>
    <row r="529" ht="12.0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  <c r="AF529" s="5"/>
      <c r="AG529" s="5"/>
      <c r="AH529" s="5"/>
      <c r="AI529" s="5"/>
      <c r="AJ529" s="5"/>
      <c r="AK529" s="5"/>
      <c r="AL529" s="5"/>
      <c r="AM529" s="5"/>
      <c r="AN529" s="5"/>
      <c r="AO529" s="5"/>
    </row>
    <row r="530" ht="12.0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  <c r="AF530" s="5"/>
      <c r="AG530" s="5"/>
      <c r="AH530" s="5"/>
      <c r="AI530" s="5"/>
      <c r="AJ530" s="5"/>
      <c r="AK530" s="5"/>
      <c r="AL530" s="5"/>
      <c r="AM530" s="5"/>
      <c r="AN530" s="5"/>
      <c r="AO530" s="5"/>
    </row>
    <row r="531" ht="12.0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  <c r="AF531" s="5"/>
      <c r="AG531" s="5"/>
      <c r="AH531" s="5"/>
      <c r="AI531" s="5"/>
      <c r="AJ531" s="5"/>
      <c r="AK531" s="5"/>
      <c r="AL531" s="5"/>
      <c r="AM531" s="5"/>
      <c r="AN531" s="5"/>
      <c r="AO531" s="5"/>
    </row>
    <row r="532" ht="12.0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  <c r="AF532" s="5"/>
      <c r="AG532" s="5"/>
      <c r="AH532" s="5"/>
      <c r="AI532" s="5"/>
      <c r="AJ532" s="5"/>
      <c r="AK532" s="5"/>
      <c r="AL532" s="5"/>
      <c r="AM532" s="5"/>
      <c r="AN532" s="5"/>
      <c r="AO532" s="5"/>
    </row>
    <row r="533" ht="12.0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  <c r="AF533" s="5"/>
      <c r="AG533" s="5"/>
      <c r="AH533" s="5"/>
      <c r="AI533" s="5"/>
      <c r="AJ533" s="5"/>
      <c r="AK533" s="5"/>
      <c r="AL533" s="5"/>
      <c r="AM533" s="5"/>
      <c r="AN533" s="5"/>
      <c r="AO533" s="5"/>
    </row>
    <row r="534" ht="12.0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  <c r="AF534" s="5"/>
      <c r="AG534" s="5"/>
      <c r="AH534" s="5"/>
      <c r="AI534" s="5"/>
      <c r="AJ534" s="5"/>
      <c r="AK534" s="5"/>
      <c r="AL534" s="5"/>
      <c r="AM534" s="5"/>
      <c r="AN534" s="5"/>
      <c r="AO534" s="5"/>
    </row>
    <row r="535" ht="12.0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  <c r="AF535" s="5"/>
      <c r="AG535" s="5"/>
      <c r="AH535" s="5"/>
      <c r="AI535" s="5"/>
      <c r="AJ535" s="5"/>
      <c r="AK535" s="5"/>
      <c r="AL535" s="5"/>
      <c r="AM535" s="5"/>
      <c r="AN535" s="5"/>
      <c r="AO535" s="5"/>
    </row>
    <row r="536" ht="12.0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  <c r="AF536" s="5"/>
      <c r="AG536" s="5"/>
      <c r="AH536" s="5"/>
      <c r="AI536" s="5"/>
      <c r="AJ536" s="5"/>
      <c r="AK536" s="5"/>
      <c r="AL536" s="5"/>
      <c r="AM536" s="5"/>
      <c r="AN536" s="5"/>
      <c r="AO536" s="5"/>
    </row>
    <row r="537" ht="12.0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  <c r="AF537" s="5"/>
      <c r="AG537" s="5"/>
      <c r="AH537" s="5"/>
      <c r="AI537" s="5"/>
      <c r="AJ537" s="5"/>
      <c r="AK537" s="5"/>
      <c r="AL537" s="5"/>
      <c r="AM537" s="5"/>
      <c r="AN537" s="5"/>
      <c r="AO537" s="5"/>
    </row>
    <row r="538" ht="12.0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  <c r="AF538" s="5"/>
      <c r="AG538" s="5"/>
      <c r="AH538" s="5"/>
      <c r="AI538" s="5"/>
      <c r="AJ538" s="5"/>
      <c r="AK538" s="5"/>
      <c r="AL538" s="5"/>
      <c r="AM538" s="5"/>
      <c r="AN538" s="5"/>
      <c r="AO538" s="5"/>
    </row>
    <row r="539" ht="12.0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  <c r="AF539" s="5"/>
      <c r="AG539" s="5"/>
      <c r="AH539" s="5"/>
      <c r="AI539" s="5"/>
      <c r="AJ539" s="5"/>
      <c r="AK539" s="5"/>
      <c r="AL539" s="5"/>
      <c r="AM539" s="5"/>
      <c r="AN539" s="5"/>
      <c r="AO539" s="5"/>
    </row>
    <row r="540" ht="12.0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  <c r="AF540" s="5"/>
      <c r="AG540" s="5"/>
      <c r="AH540" s="5"/>
      <c r="AI540" s="5"/>
      <c r="AJ540" s="5"/>
      <c r="AK540" s="5"/>
      <c r="AL540" s="5"/>
      <c r="AM540" s="5"/>
      <c r="AN540" s="5"/>
      <c r="AO540" s="5"/>
    </row>
    <row r="541" ht="12.0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  <c r="AF541" s="5"/>
      <c r="AG541" s="5"/>
      <c r="AH541" s="5"/>
      <c r="AI541" s="5"/>
      <c r="AJ541" s="5"/>
      <c r="AK541" s="5"/>
      <c r="AL541" s="5"/>
      <c r="AM541" s="5"/>
      <c r="AN541" s="5"/>
      <c r="AO541" s="5"/>
    </row>
    <row r="542" ht="12.0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  <c r="AF542" s="5"/>
      <c r="AG542" s="5"/>
      <c r="AH542" s="5"/>
      <c r="AI542" s="5"/>
      <c r="AJ542" s="5"/>
      <c r="AK542" s="5"/>
      <c r="AL542" s="5"/>
      <c r="AM542" s="5"/>
      <c r="AN542" s="5"/>
      <c r="AO542" s="5"/>
    </row>
    <row r="543" ht="12.0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  <c r="AF543" s="5"/>
      <c r="AG543" s="5"/>
      <c r="AH543" s="5"/>
      <c r="AI543" s="5"/>
      <c r="AJ543" s="5"/>
      <c r="AK543" s="5"/>
      <c r="AL543" s="5"/>
      <c r="AM543" s="5"/>
      <c r="AN543" s="5"/>
      <c r="AO543" s="5"/>
    </row>
    <row r="544" ht="12.0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  <c r="AF544" s="5"/>
      <c r="AG544" s="5"/>
      <c r="AH544" s="5"/>
      <c r="AI544" s="5"/>
      <c r="AJ544" s="5"/>
      <c r="AK544" s="5"/>
      <c r="AL544" s="5"/>
      <c r="AM544" s="5"/>
      <c r="AN544" s="5"/>
      <c r="AO544" s="5"/>
    </row>
    <row r="545" ht="12.0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  <c r="AF545" s="5"/>
      <c r="AG545" s="5"/>
      <c r="AH545" s="5"/>
      <c r="AI545" s="5"/>
      <c r="AJ545" s="5"/>
      <c r="AK545" s="5"/>
      <c r="AL545" s="5"/>
      <c r="AM545" s="5"/>
      <c r="AN545" s="5"/>
      <c r="AO545" s="5"/>
    </row>
    <row r="546" ht="12.0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  <c r="AF546" s="5"/>
      <c r="AG546" s="5"/>
      <c r="AH546" s="5"/>
      <c r="AI546" s="5"/>
      <c r="AJ546" s="5"/>
      <c r="AK546" s="5"/>
      <c r="AL546" s="5"/>
      <c r="AM546" s="5"/>
      <c r="AN546" s="5"/>
      <c r="AO546" s="5"/>
    </row>
    <row r="547" ht="12.0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  <c r="AF547" s="5"/>
      <c r="AG547" s="5"/>
      <c r="AH547" s="5"/>
      <c r="AI547" s="5"/>
      <c r="AJ547" s="5"/>
      <c r="AK547" s="5"/>
      <c r="AL547" s="5"/>
      <c r="AM547" s="5"/>
      <c r="AN547" s="5"/>
      <c r="AO547" s="5"/>
    </row>
    <row r="548" ht="12.0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  <c r="AF548" s="5"/>
      <c r="AG548" s="5"/>
      <c r="AH548" s="5"/>
      <c r="AI548" s="5"/>
      <c r="AJ548" s="5"/>
      <c r="AK548" s="5"/>
      <c r="AL548" s="5"/>
      <c r="AM548" s="5"/>
      <c r="AN548" s="5"/>
      <c r="AO548" s="5"/>
    </row>
    <row r="549" ht="12.0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  <c r="AF549" s="5"/>
      <c r="AG549" s="5"/>
      <c r="AH549" s="5"/>
      <c r="AI549" s="5"/>
      <c r="AJ549" s="5"/>
      <c r="AK549" s="5"/>
      <c r="AL549" s="5"/>
      <c r="AM549" s="5"/>
      <c r="AN549" s="5"/>
      <c r="AO549" s="5"/>
    </row>
    <row r="550" ht="12.0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  <c r="AF550" s="5"/>
      <c r="AG550" s="5"/>
      <c r="AH550" s="5"/>
      <c r="AI550" s="5"/>
      <c r="AJ550" s="5"/>
      <c r="AK550" s="5"/>
      <c r="AL550" s="5"/>
      <c r="AM550" s="5"/>
      <c r="AN550" s="5"/>
      <c r="AO550" s="5"/>
    </row>
    <row r="551" ht="12.0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  <c r="AF551" s="5"/>
      <c r="AG551" s="5"/>
      <c r="AH551" s="5"/>
      <c r="AI551" s="5"/>
      <c r="AJ551" s="5"/>
      <c r="AK551" s="5"/>
      <c r="AL551" s="5"/>
      <c r="AM551" s="5"/>
      <c r="AN551" s="5"/>
      <c r="AO551" s="5"/>
    </row>
    <row r="552" ht="12.0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  <c r="AF552" s="5"/>
      <c r="AG552" s="5"/>
      <c r="AH552" s="5"/>
      <c r="AI552" s="5"/>
      <c r="AJ552" s="5"/>
      <c r="AK552" s="5"/>
      <c r="AL552" s="5"/>
      <c r="AM552" s="5"/>
      <c r="AN552" s="5"/>
      <c r="AO552" s="5"/>
    </row>
    <row r="553" ht="12.0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  <c r="AF553" s="5"/>
      <c r="AG553" s="5"/>
      <c r="AH553" s="5"/>
      <c r="AI553" s="5"/>
      <c r="AJ553" s="5"/>
      <c r="AK553" s="5"/>
      <c r="AL553" s="5"/>
      <c r="AM553" s="5"/>
      <c r="AN553" s="5"/>
      <c r="AO553" s="5"/>
    </row>
    <row r="554" ht="12.0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  <c r="AF554" s="5"/>
      <c r="AG554" s="5"/>
      <c r="AH554" s="5"/>
      <c r="AI554" s="5"/>
      <c r="AJ554" s="5"/>
      <c r="AK554" s="5"/>
      <c r="AL554" s="5"/>
      <c r="AM554" s="5"/>
      <c r="AN554" s="5"/>
      <c r="AO554" s="5"/>
    </row>
    <row r="555" ht="12.0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  <c r="AF555" s="5"/>
      <c r="AG555" s="5"/>
      <c r="AH555" s="5"/>
      <c r="AI555" s="5"/>
      <c r="AJ555" s="5"/>
      <c r="AK555" s="5"/>
      <c r="AL555" s="5"/>
      <c r="AM555" s="5"/>
      <c r="AN555" s="5"/>
      <c r="AO555" s="5"/>
    </row>
    <row r="556" ht="12.0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  <c r="AF556" s="5"/>
      <c r="AG556" s="5"/>
      <c r="AH556" s="5"/>
      <c r="AI556" s="5"/>
      <c r="AJ556" s="5"/>
      <c r="AK556" s="5"/>
      <c r="AL556" s="5"/>
      <c r="AM556" s="5"/>
      <c r="AN556" s="5"/>
      <c r="AO556" s="5"/>
    </row>
    <row r="557" ht="12.0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  <c r="AF557" s="5"/>
      <c r="AG557" s="5"/>
      <c r="AH557" s="5"/>
      <c r="AI557" s="5"/>
      <c r="AJ557" s="5"/>
      <c r="AK557" s="5"/>
      <c r="AL557" s="5"/>
      <c r="AM557" s="5"/>
      <c r="AN557" s="5"/>
      <c r="AO557" s="5"/>
    </row>
    <row r="558" ht="12.0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  <c r="AF558" s="5"/>
      <c r="AG558" s="5"/>
      <c r="AH558" s="5"/>
      <c r="AI558" s="5"/>
      <c r="AJ558" s="5"/>
      <c r="AK558" s="5"/>
      <c r="AL558" s="5"/>
      <c r="AM558" s="5"/>
      <c r="AN558" s="5"/>
      <c r="AO558" s="5"/>
    </row>
    <row r="559" ht="12.0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  <c r="AF559" s="5"/>
      <c r="AG559" s="5"/>
      <c r="AH559" s="5"/>
      <c r="AI559" s="5"/>
      <c r="AJ559" s="5"/>
      <c r="AK559" s="5"/>
      <c r="AL559" s="5"/>
      <c r="AM559" s="5"/>
      <c r="AN559" s="5"/>
      <c r="AO559" s="5"/>
    </row>
    <row r="560" ht="12.0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  <c r="AF560" s="5"/>
      <c r="AG560" s="5"/>
      <c r="AH560" s="5"/>
      <c r="AI560" s="5"/>
      <c r="AJ560" s="5"/>
      <c r="AK560" s="5"/>
      <c r="AL560" s="5"/>
      <c r="AM560" s="5"/>
      <c r="AN560" s="5"/>
      <c r="AO560" s="5"/>
    </row>
    <row r="561" ht="12.0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  <c r="AF561" s="5"/>
      <c r="AG561" s="5"/>
      <c r="AH561" s="5"/>
      <c r="AI561" s="5"/>
      <c r="AJ561" s="5"/>
      <c r="AK561" s="5"/>
      <c r="AL561" s="5"/>
      <c r="AM561" s="5"/>
      <c r="AN561" s="5"/>
      <c r="AO561" s="5"/>
    </row>
    <row r="562" ht="12.0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  <c r="AF562" s="5"/>
      <c r="AG562" s="5"/>
      <c r="AH562" s="5"/>
      <c r="AI562" s="5"/>
      <c r="AJ562" s="5"/>
      <c r="AK562" s="5"/>
      <c r="AL562" s="5"/>
      <c r="AM562" s="5"/>
      <c r="AN562" s="5"/>
      <c r="AO562" s="5"/>
    </row>
    <row r="563" ht="12.0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  <c r="AF563" s="5"/>
      <c r="AG563" s="5"/>
      <c r="AH563" s="5"/>
      <c r="AI563" s="5"/>
      <c r="AJ563" s="5"/>
      <c r="AK563" s="5"/>
      <c r="AL563" s="5"/>
      <c r="AM563" s="5"/>
      <c r="AN563" s="5"/>
      <c r="AO563" s="5"/>
    </row>
    <row r="564" ht="12.0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  <c r="AF564" s="5"/>
      <c r="AG564" s="5"/>
      <c r="AH564" s="5"/>
      <c r="AI564" s="5"/>
      <c r="AJ564" s="5"/>
      <c r="AK564" s="5"/>
      <c r="AL564" s="5"/>
      <c r="AM564" s="5"/>
      <c r="AN564" s="5"/>
      <c r="AO564" s="5"/>
    </row>
    <row r="565" ht="12.0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  <c r="AF565" s="5"/>
      <c r="AG565" s="5"/>
      <c r="AH565" s="5"/>
      <c r="AI565" s="5"/>
      <c r="AJ565" s="5"/>
      <c r="AK565" s="5"/>
      <c r="AL565" s="5"/>
      <c r="AM565" s="5"/>
      <c r="AN565" s="5"/>
      <c r="AO565" s="5"/>
    </row>
    <row r="566" ht="12.0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  <c r="AF566" s="5"/>
      <c r="AG566" s="5"/>
      <c r="AH566" s="5"/>
      <c r="AI566" s="5"/>
      <c r="AJ566" s="5"/>
      <c r="AK566" s="5"/>
      <c r="AL566" s="5"/>
      <c r="AM566" s="5"/>
      <c r="AN566" s="5"/>
      <c r="AO566" s="5"/>
    </row>
    <row r="567" ht="12.0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  <c r="AF567" s="5"/>
      <c r="AG567" s="5"/>
      <c r="AH567" s="5"/>
      <c r="AI567" s="5"/>
      <c r="AJ567" s="5"/>
      <c r="AK567" s="5"/>
      <c r="AL567" s="5"/>
      <c r="AM567" s="5"/>
      <c r="AN567" s="5"/>
      <c r="AO567" s="5"/>
    </row>
    <row r="568" ht="12.0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  <c r="AF568" s="5"/>
      <c r="AG568" s="5"/>
      <c r="AH568" s="5"/>
      <c r="AI568" s="5"/>
      <c r="AJ568" s="5"/>
      <c r="AK568" s="5"/>
      <c r="AL568" s="5"/>
      <c r="AM568" s="5"/>
      <c r="AN568" s="5"/>
      <c r="AO568" s="5"/>
    </row>
    <row r="569" ht="12.0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  <c r="AF569" s="5"/>
      <c r="AG569" s="5"/>
      <c r="AH569" s="5"/>
      <c r="AI569" s="5"/>
      <c r="AJ569" s="5"/>
      <c r="AK569" s="5"/>
      <c r="AL569" s="5"/>
      <c r="AM569" s="5"/>
      <c r="AN569" s="5"/>
      <c r="AO569" s="5"/>
    </row>
    <row r="570" ht="12.0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  <c r="AF570" s="5"/>
      <c r="AG570" s="5"/>
      <c r="AH570" s="5"/>
      <c r="AI570" s="5"/>
      <c r="AJ570" s="5"/>
      <c r="AK570" s="5"/>
      <c r="AL570" s="5"/>
      <c r="AM570" s="5"/>
      <c r="AN570" s="5"/>
      <c r="AO570" s="5"/>
    </row>
    <row r="571" ht="12.0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  <c r="AF571" s="5"/>
      <c r="AG571" s="5"/>
      <c r="AH571" s="5"/>
      <c r="AI571" s="5"/>
      <c r="AJ571" s="5"/>
      <c r="AK571" s="5"/>
      <c r="AL571" s="5"/>
      <c r="AM571" s="5"/>
      <c r="AN571" s="5"/>
      <c r="AO571" s="5"/>
    </row>
    <row r="572" ht="12.0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  <c r="AF572" s="5"/>
      <c r="AG572" s="5"/>
      <c r="AH572" s="5"/>
      <c r="AI572" s="5"/>
      <c r="AJ572" s="5"/>
      <c r="AK572" s="5"/>
      <c r="AL572" s="5"/>
      <c r="AM572" s="5"/>
      <c r="AN572" s="5"/>
      <c r="AO572" s="5"/>
    </row>
    <row r="573" ht="12.0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  <c r="AF573" s="5"/>
      <c r="AG573" s="5"/>
      <c r="AH573" s="5"/>
      <c r="AI573" s="5"/>
      <c r="AJ573" s="5"/>
      <c r="AK573" s="5"/>
      <c r="AL573" s="5"/>
      <c r="AM573" s="5"/>
      <c r="AN573" s="5"/>
      <c r="AO573" s="5"/>
    </row>
    <row r="574" ht="12.0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  <c r="AF574" s="5"/>
      <c r="AG574" s="5"/>
      <c r="AH574" s="5"/>
      <c r="AI574" s="5"/>
      <c r="AJ574" s="5"/>
      <c r="AK574" s="5"/>
      <c r="AL574" s="5"/>
      <c r="AM574" s="5"/>
      <c r="AN574" s="5"/>
      <c r="AO574" s="5"/>
    </row>
    <row r="575" ht="12.0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  <c r="AF575" s="5"/>
      <c r="AG575" s="5"/>
      <c r="AH575" s="5"/>
      <c r="AI575" s="5"/>
      <c r="AJ575" s="5"/>
      <c r="AK575" s="5"/>
      <c r="AL575" s="5"/>
      <c r="AM575" s="5"/>
      <c r="AN575" s="5"/>
      <c r="AO575" s="5"/>
    </row>
    <row r="576" ht="12.0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  <c r="AF576" s="5"/>
      <c r="AG576" s="5"/>
      <c r="AH576" s="5"/>
      <c r="AI576" s="5"/>
      <c r="AJ576" s="5"/>
      <c r="AK576" s="5"/>
      <c r="AL576" s="5"/>
      <c r="AM576" s="5"/>
      <c r="AN576" s="5"/>
      <c r="AO576" s="5"/>
    </row>
    <row r="577" ht="12.0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  <c r="AF577" s="5"/>
      <c r="AG577" s="5"/>
      <c r="AH577" s="5"/>
      <c r="AI577" s="5"/>
      <c r="AJ577" s="5"/>
      <c r="AK577" s="5"/>
      <c r="AL577" s="5"/>
      <c r="AM577" s="5"/>
      <c r="AN577" s="5"/>
      <c r="AO577" s="5"/>
    </row>
    <row r="578" ht="12.0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  <c r="AF578" s="5"/>
      <c r="AG578" s="5"/>
      <c r="AH578" s="5"/>
      <c r="AI578" s="5"/>
      <c r="AJ578" s="5"/>
      <c r="AK578" s="5"/>
      <c r="AL578" s="5"/>
      <c r="AM578" s="5"/>
      <c r="AN578" s="5"/>
      <c r="AO578" s="5"/>
    </row>
    <row r="579" ht="12.0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  <c r="AF579" s="5"/>
      <c r="AG579" s="5"/>
      <c r="AH579" s="5"/>
      <c r="AI579" s="5"/>
      <c r="AJ579" s="5"/>
      <c r="AK579" s="5"/>
      <c r="AL579" s="5"/>
      <c r="AM579" s="5"/>
      <c r="AN579" s="5"/>
      <c r="AO579" s="5"/>
    </row>
    <row r="580" ht="12.0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  <c r="AF580" s="5"/>
      <c r="AG580" s="5"/>
      <c r="AH580" s="5"/>
      <c r="AI580" s="5"/>
      <c r="AJ580" s="5"/>
      <c r="AK580" s="5"/>
      <c r="AL580" s="5"/>
      <c r="AM580" s="5"/>
      <c r="AN580" s="5"/>
      <c r="AO580" s="5"/>
    </row>
    <row r="581" ht="12.0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  <c r="AF581" s="5"/>
      <c r="AG581" s="5"/>
      <c r="AH581" s="5"/>
      <c r="AI581" s="5"/>
      <c r="AJ581" s="5"/>
      <c r="AK581" s="5"/>
      <c r="AL581" s="5"/>
      <c r="AM581" s="5"/>
      <c r="AN581" s="5"/>
      <c r="AO581" s="5"/>
    </row>
    <row r="582" ht="12.0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  <c r="AF582" s="5"/>
      <c r="AG582" s="5"/>
      <c r="AH582" s="5"/>
      <c r="AI582" s="5"/>
      <c r="AJ582" s="5"/>
      <c r="AK582" s="5"/>
      <c r="AL582" s="5"/>
      <c r="AM582" s="5"/>
      <c r="AN582" s="5"/>
      <c r="AO582" s="5"/>
    </row>
    <row r="583" ht="12.0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  <c r="AF583" s="5"/>
      <c r="AG583" s="5"/>
      <c r="AH583" s="5"/>
      <c r="AI583" s="5"/>
      <c r="AJ583" s="5"/>
      <c r="AK583" s="5"/>
      <c r="AL583" s="5"/>
      <c r="AM583" s="5"/>
      <c r="AN583" s="5"/>
      <c r="AO583" s="5"/>
    </row>
    <row r="584" ht="12.0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  <c r="AF584" s="5"/>
      <c r="AG584" s="5"/>
      <c r="AH584" s="5"/>
      <c r="AI584" s="5"/>
      <c r="AJ584" s="5"/>
      <c r="AK584" s="5"/>
      <c r="AL584" s="5"/>
      <c r="AM584" s="5"/>
      <c r="AN584" s="5"/>
      <c r="AO584" s="5"/>
    </row>
    <row r="585" ht="12.0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  <c r="AF585" s="5"/>
      <c r="AG585" s="5"/>
      <c r="AH585" s="5"/>
      <c r="AI585" s="5"/>
      <c r="AJ585" s="5"/>
      <c r="AK585" s="5"/>
      <c r="AL585" s="5"/>
      <c r="AM585" s="5"/>
      <c r="AN585" s="5"/>
      <c r="AO585" s="5"/>
    </row>
    <row r="586" ht="12.0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  <c r="AF586" s="5"/>
      <c r="AG586" s="5"/>
      <c r="AH586" s="5"/>
      <c r="AI586" s="5"/>
      <c r="AJ586" s="5"/>
      <c r="AK586" s="5"/>
      <c r="AL586" s="5"/>
      <c r="AM586" s="5"/>
      <c r="AN586" s="5"/>
      <c r="AO586" s="5"/>
    </row>
    <row r="587" ht="12.0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  <c r="AF587" s="5"/>
      <c r="AG587" s="5"/>
      <c r="AH587" s="5"/>
      <c r="AI587" s="5"/>
      <c r="AJ587" s="5"/>
      <c r="AK587" s="5"/>
      <c r="AL587" s="5"/>
      <c r="AM587" s="5"/>
      <c r="AN587" s="5"/>
      <c r="AO587" s="5"/>
    </row>
    <row r="588" ht="12.0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  <c r="AF588" s="5"/>
      <c r="AG588" s="5"/>
      <c r="AH588" s="5"/>
      <c r="AI588" s="5"/>
      <c r="AJ588" s="5"/>
      <c r="AK588" s="5"/>
      <c r="AL588" s="5"/>
      <c r="AM588" s="5"/>
      <c r="AN588" s="5"/>
      <c r="AO588" s="5"/>
    </row>
    <row r="589" ht="12.0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  <c r="AF589" s="5"/>
      <c r="AG589" s="5"/>
      <c r="AH589" s="5"/>
      <c r="AI589" s="5"/>
      <c r="AJ589" s="5"/>
      <c r="AK589" s="5"/>
      <c r="AL589" s="5"/>
      <c r="AM589" s="5"/>
      <c r="AN589" s="5"/>
      <c r="AO589" s="5"/>
    </row>
    <row r="590" ht="12.0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  <c r="AF590" s="5"/>
      <c r="AG590" s="5"/>
      <c r="AH590" s="5"/>
      <c r="AI590" s="5"/>
      <c r="AJ590" s="5"/>
      <c r="AK590" s="5"/>
      <c r="AL590" s="5"/>
      <c r="AM590" s="5"/>
      <c r="AN590" s="5"/>
      <c r="AO590" s="5"/>
    </row>
    <row r="591" ht="12.0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  <c r="AF591" s="5"/>
      <c r="AG591" s="5"/>
      <c r="AH591" s="5"/>
      <c r="AI591" s="5"/>
      <c r="AJ591" s="5"/>
      <c r="AK591" s="5"/>
      <c r="AL591" s="5"/>
      <c r="AM591" s="5"/>
      <c r="AN591" s="5"/>
      <c r="AO591" s="5"/>
    </row>
    <row r="592" ht="12.0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  <c r="AF592" s="5"/>
      <c r="AG592" s="5"/>
      <c r="AH592" s="5"/>
      <c r="AI592" s="5"/>
      <c r="AJ592" s="5"/>
      <c r="AK592" s="5"/>
      <c r="AL592" s="5"/>
      <c r="AM592" s="5"/>
      <c r="AN592" s="5"/>
      <c r="AO592" s="5"/>
    </row>
    <row r="593" ht="12.0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  <c r="AF593" s="5"/>
      <c r="AG593" s="5"/>
      <c r="AH593" s="5"/>
      <c r="AI593" s="5"/>
      <c r="AJ593" s="5"/>
      <c r="AK593" s="5"/>
      <c r="AL593" s="5"/>
      <c r="AM593" s="5"/>
      <c r="AN593" s="5"/>
      <c r="AO593" s="5"/>
    </row>
    <row r="594" ht="12.0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  <c r="AF594" s="5"/>
      <c r="AG594" s="5"/>
      <c r="AH594" s="5"/>
      <c r="AI594" s="5"/>
      <c r="AJ594" s="5"/>
      <c r="AK594" s="5"/>
      <c r="AL594" s="5"/>
      <c r="AM594" s="5"/>
      <c r="AN594" s="5"/>
      <c r="AO594" s="5"/>
    </row>
    <row r="595" ht="12.0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  <c r="AF595" s="5"/>
      <c r="AG595" s="5"/>
      <c r="AH595" s="5"/>
      <c r="AI595" s="5"/>
      <c r="AJ595" s="5"/>
      <c r="AK595" s="5"/>
      <c r="AL595" s="5"/>
      <c r="AM595" s="5"/>
      <c r="AN595" s="5"/>
      <c r="AO595" s="5"/>
    </row>
    <row r="596" ht="12.0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  <c r="AF596" s="5"/>
      <c r="AG596" s="5"/>
      <c r="AH596" s="5"/>
      <c r="AI596" s="5"/>
      <c r="AJ596" s="5"/>
      <c r="AK596" s="5"/>
      <c r="AL596" s="5"/>
      <c r="AM596" s="5"/>
      <c r="AN596" s="5"/>
      <c r="AO596" s="5"/>
    </row>
    <row r="597" ht="12.0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  <c r="AF597" s="5"/>
      <c r="AG597" s="5"/>
      <c r="AH597" s="5"/>
      <c r="AI597" s="5"/>
      <c r="AJ597" s="5"/>
      <c r="AK597" s="5"/>
      <c r="AL597" s="5"/>
      <c r="AM597" s="5"/>
      <c r="AN597" s="5"/>
      <c r="AO597" s="5"/>
    </row>
    <row r="598" ht="12.0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  <c r="AF598" s="5"/>
      <c r="AG598" s="5"/>
      <c r="AH598" s="5"/>
      <c r="AI598" s="5"/>
      <c r="AJ598" s="5"/>
      <c r="AK598" s="5"/>
      <c r="AL598" s="5"/>
      <c r="AM598" s="5"/>
      <c r="AN598" s="5"/>
      <c r="AO598" s="5"/>
    </row>
    <row r="599" ht="12.0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  <c r="AF599" s="5"/>
      <c r="AG599" s="5"/>
      <c r="AH599" s="5"/>
      <c r="AI599" s="5"/>
      <c r="AJ599" s="5"/>
      <c r="AK599" s="5"/>
      <c r="AL599" s="5"/>
      <c r="AM599" s="5"/>
      <c r="AN599" s="5"/>
      <c r="AO599" s="5"/>
    </row>
    <row r="600" ht="12.0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  <c r="AF600" s="5"/>
      <c r="AG600" s="5"/>
      <c r="AH600" s="5"/>
      <c r="AI600" s="5"/>
      <c r="AJ600" s="5"/>
      <c r="AK600" s="5"/>
      <c r="AL600" s="5"/>
      <c r="AM600" s="5"/>
      <c r="AN600" s="5"/>
      <c r="AO600" s="5"/>
    </row>
    <row r="601" ht="12.0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  <c r="AF601" s="5"/>
      <c r="AG601" s="5"/>
      <c r="AH601" s="5"/>
      <c r="AI601" s="5"/>
      <c r="AJ601" s="5"/>
      <c r="AK601" s="5"/>
      <c r="AL601" s="5"/>
      <c r="AM601" s="5"/>
      <c r="AN601" s="5"/>
      <c r="AO601" s="5"/>
    </row>
    <row r="602" ht="12.0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  <c r="AF602" s="5"/>
      <c r="AG602" s="5"/>
      <c r="AH602" s="5"/>
      <c r="AI602" s="5"/>
      <c r="AJ602" s="5"/>
      <c r="AK602" s="5"/>
      <c r="AL602" s="5"/>
      <c r="AM602" s="5"/>
      <c r="AN602" s="5"/>
      <c r="AO602" s="5"/>
    </row>
    <row r="603" ht="12.0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  <c r="AF603" s="5"/>
      <c r="AG603" s="5"/>
      <c r="AH603" s="5"/>
      <c r="AI603" s="5"/>
      <c r="AJ603" s="5"/>
      <c r="AK603" s="5"/>
      <c r="AL603" s="5"/>
      <c r="AM603" s="5"/>
      <c r="AN603" s="5"/>
      <c r="AO603" s="5"/>
    </row>
    <row r="604" ht="12.0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  <c r="AF604" s="5"/>
      <c r="AG604" s="5"/>
      <c r="AH604" s="5"/>
      <c r="AI604" s="5"/>
      <c r="AJ604" s="5"/>
      <c r="AK604" s="5"/>
      <c r="AL604" s="5"/>
      <c r="AM604" s="5"/>
      <c r="AN604" s="5"/>
      <c r="AO604" s="5"/>
    </row>
    <row r="605" ht="12.0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  <c r="AF605" s="5"/>
      <c r="AG605" s="5"/>
      <c r="AH605" s="5"/>
      <c r="AI605" s="5"/>
      <c r="AJ605" s="5"/>
      <c r="AK605" s="5"/>
      <c r="AL605" s="5"/>
      <c r="AM605" s="5"/>
      <c r="AN605" s="5"/>
      <c r="AO605" s="5"/>
    </row>
    <row r="606" ht="12.0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  <c r="AF606" s="5"/>
      <c r="AG606" s="5"/>
      <c r="AH606" s="5"/>
      <c r="AI606" s="5"/>
      <c r="AJ606" s="5"/>
      <c r="AK606" s="5"/>
      <c r="AL606" s="5"/>
      <c r="AM606" s="5"/>
      <c r="AN606" s="5"/>
      <c r="AO606" s="5"/>
    </row>
    <row r="607" ht="12.0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  <c r="AF607" s="5"/>
      <c r="AG607" s="5"/>
      <c r="AH607" s="5"/>
      <c r="AI607" s="5"/>
      <c r="AJ607" s="5"/>
      <c r="AK607" s="5"/>
      <c r="AL607" s="5"/>
      <c r="AM607" s="5"/>
      <c r="AN607" s="5"/>
      <c r="AO607" s="5"/>
    </row>
    <row r="608" ht="12.0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  <c r="AF608" s="5"/>
      <c r="AG608" s="5"/>
      <c r="AH608" s="5"/>
      <c r="AI608" s="5"/>
      <c r="AJ608" s="5"/>
      <c r="AK608" s="5"/>
      <c r="AL608" s="5"/>
      <c r="AM608" s="5"/>
      <c r="AN608" s="5"/>
      <c r="AO608" s="5"/>
    </row>
    <row r="609" ht="12.0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  <c r="AF609" s="5"/>
      <c r="AG609" s="5"/>
      <c r="AH609" s="5"/>
      <c r="AI609" s="5"/>
      <c r="AJ609" s="5"/>
      <c r="AK609" s="5"/>
      <c r="AL609" s="5"/>
      <c r="AM609" s="5"/>
      <c r="AN609" s="5"/>
      <c r="AO609" s="5"/>
    </row>
    <row r="610" ht="12.0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  <c r="AF610" s="5"/>
      <c r="AG610" s="5"/>
      <c r="AH610" s="5"/>
      <c r="AI610" s="5"/>
      <c r="AJ610" s="5"/>
      <c r="AK610" s="5"/>
      <c r="AL610" s="5"/>
      <c r="AM610" s="5"/>
      <c r="AN610" s="5"/>
      <c r="AO610" s="5"/>
    </row>
    <row r="611" ht="12.0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  <c r="AF611" s="5"/>
      <c r="AG611" s="5"/>
      <c r="AH611" s="5"/>
      <c r="AI611" s="5"/>
      <c r="AJ611" s="5"/>
      <c r="AK611" s="5"/>
      <c r="AL611" s="5"/>
      <c r="AM611" s="5"/>
      <c r="AN611" s="5"/>
      <c r="AO611" s="5"/>
    </row>
    <row r="612" ht="12.0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  <c r="AF612" s="5"/>
      <c r="AG612" s="5"/>
      <c r="AH612" s="5"/>
      <c r="AI612" s="5"/>
      <c r="AJ612" s="5"/>
      <c r="AK612" s="5"/>
      <c r="AL612" s="5"/>
      <c r="AM612" s="5"/>
      <c r="AN612" s="5"/>
      <c r="AO612" s="5"/>
    </row>
    <row r="613" ht="12.0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  <c r="AF613" s="5"/>
      <c r="AG613" s="5"/>
      <c r="AH613" s="5"/>
      <c r="AI613" s="5"/>
      <c r="AJ613" s="5"/>
      <c r="AK613" s="5"/>
      <c r="AL613" s="5"/>
      <c r="AM613" s="5"/>
      <c r="AN613" s="5"/>
      <c r="AO613" s="5"/>
    </row>
    <row r="614" ht="12.0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  <c r="AF614" s="5"/>
      <c r="AG614" s="5"/>
      <c r="AH614" s="5"/>
      <c r="AI614" s="5"/>
      <c r="AJ614" s="5"/>
      <c r="AK614" s="5"/>
      <c r="AL614" s="5"/>
      <c r="AM614" s="5"/>
      <c r="AN614" s="5"/>
      <c r="AO614" s="5"/>
    </row>
    <row r="615" ht="12.0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  <c r="AF615" s="5"/>
      <c r="AG615" s="5"/>
      <c r="AH615" s="5"/>
      <c r="AI615" s="5"/>
      <c r="AJ615" s="5"/>
      <c r="AK615" s="5"/>
      <c r="AL615" s="5"/>
      <c r="AM615" s="5"/>
      <c r="AN615" s="5"/>
      <c r="AO615" s="5"/>
    </row>
    <row r="616" ht="12.0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  <c r="AF616" s="5"/>
      <c r="AG616" s="5"/>
      <c r="AH616" s="5"/>
      <c r="AI616" s="5"/>
      <c r="AJ616" s="5"/>
      <c r="AK616" s="5"/>
      <c r="AL616" s="5"/>
      <c r="AM616" s="5"/>
      <c r="AN616" s="5"/>
      <c r="AO616" s="5"/>
    </row>
    <row r="617" ht="12.0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  <c r="AF617" s="5"/>
      <c r="AG617" s="5"/>
      <c r="AH617" s="5"/>
      <c r="AI617" s="5"/>
      <c r="AJ617" s="5"/>
      <c r="AK617" s="5"/>
      <c r="AL617" s="5"/>
      <c r="AM617" s="5"/>
      <c r="AN617" s="5"/>
      <c r="AO617" s="5"/>
    </row>
    <row r="618" ht="12.0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  <c r="AF618" s="5"/>
      <c r="AG618" s="5"/>
      <c r="AH618" s="5"/>
      <c r="AI618" s="5"/>
      <c r="AJ618" s="5"/>
      <c r="AK618" s="5"/>
      <c r="AL618" s="5"/>
      <c r="AM618" s="5"/>
      <c r="AN618" s="5"/>
      <c r="AO618" s="5"/>
    </row>
    <row r="619" ht="12.0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  <c r="AF619" s="5"/>
      <c r="AG619" s="5"/>
      <c r="AH619" s="5"/>
      <c r="AI619" s="5"/>
      <c r="AJ619" s="5"/>
      <c r="AK619" s="5"/>
      <c r="AL619" s="5"/>
      <c r="AM619" s="5"/>
      <c r="AN619" s="5"/>
      <c r="AO619" s="5"/>
    </row>
    <row r="620" ht="12.0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  <c r="AF620" s="5"/>
      <c r="AG620" s="5"/>
      <c r="AH620" s="5"/>
      <c r="AI620" s="5"/>
      <c r="AJ620" s="5"/>
      <c r="AK620" s="5"/>
      <c r="AL620" s="5"/>
      <c r="AM620" s="5"/>
      <c r="AN620" s="5"/>
      <c r="AO620" s="5"/>
    </row>
    <row r="621" ht="12.0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  <c r="AF621" s="5"/>
      <c r="AG621" s="5"/>
      <c r="AH621" s="5"/>
      <c r="AI621" s="5"/>
      <c r="AJ621" s="5"/>
      <c r="AK621" s="5"/>
      <c r="AL621" s="5"/>
      <c r="AM621" s="5"/>
      <c r="AN621" s="5"/>
      <c r="AO621" s="5"/>
    </row>
    <row r="622" ht="12.0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  <c r="AF622" s="5"/>
      <c r="AG622" s="5"/>
      <c r="AH622" s="5"/>
      <c r="AI622" s="5"/>
      <c r="AJ622" s="5"/>
      <c r="AK622" s="5"/>
      <c r="AL622" s="5"/>
      <c r="AM622" s="5"/>
      <c r="AN622" s="5"/>
      <c r="AO622" s="5"/>
    </row>
    <row r="623" ht="12.0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  <c r="AF623" s="5"/>
      <c r="AG623" s="5"/>
      <c r="AH623" s="5"/>
      <c r="AI623" s="5"/>
      <c r="AJ623" s="5"/>
      <c r="AK623" s="5"/>
      <c r="AL623" s="5"/>
      <c r="AM623" s="5"/>
      <c r="AN623" s="5"/>
      <c r="AO623" s="5"/>
    </row>
    <row r="624" ht="12.0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  <c r="AF624" s="5"/>
      <c r="AG624" s="5"/>
      <c r="AH624" s="5"/>
      <c r="AI624" s="5"/>
      <c r="AJ624" s="5"/>
      <c r="AK624" s="5"/>
      <c r="AL624" s="5"/>
      <c r="AM624" s="5"/>
      <c r="AN624" s="5"/>
      <c r="AO624" s="5"/>
    </row>
    <row r="625" ht="12.0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  <c r="AF625" s="5"/>
      <c r="AG625" s="5"/>
      <c r="AH625" s="5"/>
      <c r="AI625" s="5"/>
      <c r="AJ625" s="5"/>
      <c r="AK625" s="5"/>
      <c r="AL625" s="5"/>
      <c r="AM625" s="5"/>
      <c r="AN625" s="5"/>
      <c r="AO625" s="5"/>
    </row>
    <row r="626" ht="12.0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  <c r="AF626" s="5"/>
      <c r="AG626" s="5"/>
      <c r="AH626" s="5"/>
      <c r="AI626" s="5"/>
      <c r="AJ626" s="5"/>
      <c r="AK626" s="5"/>
      <c r="AL626" s="5"/>
      <c r="AM626" s="5"/>
      <c r="AN626" s="5"/>
      <c r="AO626" s="5"/>
    </row>
    <row r="627" ht="12.0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  <c r="AF627" s="5"/>
      <c r="AG627" s="5"/>
      <c r="AH627" s="5"/>
      <c r="AI627" s="5"/>
      <c r="AJ627" s="5"/>
      <c r="AK627" s="5"/>
      <c r="AL627" s="5"/>
      <c r="AM627" s="5"/>
      <c r="AN627" s="5"/>
      <c r="AO627" s="5"/>
    </row>
    <row r="628" ht="12.0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  <c r="AF628" s="5"/>
      <c r="AG628" s="5"/>
      <c r="AH628" s="5"/>
      <c r="AI628" s="5"/>
      <c r="AJ628" s="5"/>
      <c r="AK628" s="5"/>
      <c r="AL628" s="5"/>
      <c r="AM628" s="5"/>
      <c r="AN628" s="5"/>
      <c r="AO628" s="5"/>
    </row>
    <row r="629" ht="12.0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  <c r="AF629" s="5"/>
      <c r="AG629" s="5"/>
      <c r="AH629" s="5"/>
      <c r="AI629" s="5"/>
      <c r="AJ629" s="5"/>
      <c r="AK629" s="5"/>
      <c r="AL629" s="5"/>
      <c r="AM629" s="5"/>
      <c r="AN629" s="5"/>
      <c r="AO629" s="5"/>
    </row>
    <row r="630" ht="12.0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  <c r="AF630" s="5"/>
      <c r="AG630" s="5"/>
      <c r="AH630" s="5"/>
      <c r="AI630" s="5"/>
      <c r="AJ630" s="5"/>
      <c r="AK630" s="5"/>
      <c r="AL630" s="5"/>
      <c r="AM630" s="5"/>
      <c r="AN630" s="5"/>
      <c r="AO630" s="5"/>
    </row>
    <row r="631" ht="12.0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  <c r="AF631" s="5"/>
      <c r="AG631" s="5"/>
      <c r="AH631" s="5"/>
      <c r="AI631" s="5"/>
      <c r="AJ631" s="5"/>
      <c r="AK631" s="5"/>
      <c r="AL631" s="5"/>
      <c r="AM631" s="5"/>
      <c r="AN631" s="5"/>
      <c r="AO631" s="5"/>
    </row>
    <row r="632" ht="12.0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  <c r="AF632" s="5"/>
      <c r="AG632" s="5"/>
      <c r="AH632" s="5"/>
      <c r="AI632" s="5"/>
      <c r="AJ632" s="5"/>
      <c r="AK632" s="5"/>
      <c r="AL632" s="5"/>
      <c r="AM632" s="5"/>
      <c r="AN632" s="5"/>
      <c r="AO632" s="5"/>
    </row>
    <row r="633" ht="12.0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  <c r="AF633" s="5"/>
      <c r="AG633" s="5"/>
      <c r="AH633" s="5"/>
      <c r="AI633" s="5"/>
      <c r="AJ633" s="5"/>
      <c r="AK633" s="5"/>
      <c r="AL633" s="5"/>
      <c r="AM633" s="5"/>
      <c r="AN633" s="5"/>
      <c r="AO633" s="5"/>
    </row>
    <row r="634" ht="12.0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  <c r="AF634" s="5"/>
      <c r="AG634" s="5"/>
      <c r="AH634" s="5"/>
      <c r="AI634" s="5"/>
      <c r="AJ634" s="5"/>
      <c r="AK634" s="5"/>
      <c r="AL634" s="5"/>
      <c r="AM634" s="5"/>
      <c r="AN634" s="5"/>
      <c r="AO634" s="5"/>
    </row>
    <row r="635" ht="12.0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  <c r="AF635" s="5"/>
      <c r="AG635" s="5"/>
      <c r="AH635" s="5"/>
      <c r="AI635" s="5"/>
      <c r="AJ635" s="5"/>
      <c r="AK635" s="5"/>
      <c r="AL635" s="5"/>
      <c r="AM635" s="5"/>
      <c r="AN635" s="5"/>
      <c r="AO635" s="5"/>
    </row>
    <row r="636" ht="12.0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  <c r="AF636" s="5"/>
      <c r="AG636" s="5"/>
      <c r="AH636" s="5"/>
      <c r="AI636" s="5"/>
      <c r="AJ636" s="5"/>
      <c r="AK636" s="5"/>
      <c r="AL636" s="5"/>
      <c r="AM636" s="5"/>
      <c r="AN636" s="5"/>
      <c r="AO636" s="5"/>
    </row>
    <row r="637" ht="12.0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  <c r="AF637" s="5"/>
      <c r="AG637" s="5"/>
      <c r="AH637" s="5"/>
      <c r="AI637" s="5"/>
      <c r="AJ637" s="5"/>
      <c r="AK637" s="5"/>
      <c r="AL637" s="5"/>
      <c r="AM637" s="5"/>
      <c r="AN637" s="5"/>
      <c r="AO637" s="5"/>
    </row>
    <row r="638" ht="12.0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  <c r="AF638" s="5"/>
      <c r="AG638" s="5"/>
      <c r="AH638" s="5"/>
      <c r="AI638" s="5"/>
      <c r="AJ638" s="5"/>
      <c r="AK638" s="5"/>
      <c r="AL638" s="5"/>
      <c r="AM638" s="5"/>
      <c r="AN638" s="5"/>
      <c r="AO638" s="5"/>
    </row>
    <row r="639" ht="12.0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  <c r="AF639" s="5"/>
      <c r="AG639" s="5"/>
      <c r="AH639" s="5"/>
      <c r="AI639" s="5"/>
      <c r="AJ639" s="5"/>
      <c r="AK639" s="5"/>
      <c r="AL639" s="5"/>
      <c r="AM639" s="5"/>
      <c r="AN639" s="5"/>
      <c r="AO639" s="5"/>
    </row>
    <row r="640" ht="12.0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  <c r="AF640" s="5"/>
      <c r="AG640" s="5"/>
      <c r="AH640" s="5"/>
      <c r="AI640" s="5"/>
      <c r="AJ640" s="5"/>
      <c r="AK640" s="5"/>
      <c r="AL640" s="5"/>
      <c r="AM640" s="5"/>
      <c r="AN640" s="5"/>
      <c r="AO640" s="5"/>
    </row>
    <row r="641" ht="12.0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  <c r="AF641" s="5"/>
      <c r="AG641" s="5"/>
      <c r="AH641" s="5"/>
      <c r="AI641" s="5"/>
      <c r="AJ641" s="5"/>
      <c r="AK641" s="5"/>
      <c r="AL641" s="5"/>
      <c r="AM641" s="5"/>
      <c r="AN641" s="5"/>
      <c r="AO641" s="5"/>
    </row>
    <row r="642" ht="12.0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  <c r="AF642" s="5"/>
      <c r="AG642" s="5"/>
      <c r="AH642" s="5"/>
      <c r="AI642" s="5"/>
      <c r="AJ642" s="5"/>
      <c r="AK642" s="5"/>
      <c r="AL642" s="5"/>
      <c r="AM642" s="5"/>
      <c r="AN642" s="5"/>
      <c r="AO642" s="5"/>
    </row>
    <row r="643" ht="12.0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  <c r="AF643" s="5"/>
      <c r="AG643" s="5"/>
      <c r="AH643" s="5"/>
      <c r="AI643" s="5"/>
      <c r="AJ643" s="5"/>
      <c r="AK643" s="5"/>
      <c r="AL643" s="5"/>
      <c r="AM643" s="5"/>
      <c r="AN643" s="5"/>
      <c r="AO643" s="5"/>
    </row>
    <row r="644" ht="12.0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  <c r="AF644" s="5"/>
      <c r="AG644" s="5"/>
      <c r="AH644" s="5"/>
      <c r="AI644" s="5"/>
      <c r="AJ644" s="5"/>
      <c r="AK644" s="5"/>
      <c r="AL644" s="5"/>
      <c r="AM644" s="5"/>
      <c r="AN644" s="5"/>
      <c r="AO644" s="5"/>
    </row>
    <row r="645" ht="12.0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  <c r="AF645" s="5"/>
      <c r="AG645" s="5"/>
      <c r="AH645" s="5"/>
      <c r="AI645" s="5"/>
      <c r="AJ645" s="5"/>
      <c r="AK645" s="5"/>
      <c r="AL645" s="5"/>
      <c r="AM645" s="5"/>
      <c r="AN645" s="5"/>
      <c r="AO645" s="5"/>
    </row>
    <row r="646" ht="12.0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  <c r="AF646" s="5"/>
      <c r="AG646" s="5"/>
      <c r="AH646" s="5"/>
      <c r="AI646" s="5"/>
      <c r="AJ646" s="5"/>
      <c r="AK646" s="5"/>
      <c r="AL646" s="5"/>
      <c r="AM646" s="5"/>
      <c r="AN646" s="5"/>
      <c r="AO646" s="5"/>
    </row>
    <row r="647" ht="12.0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  <c r="AF647" s="5"/>
      <c r="AG647" s="5"/>
      <c r="AH647" s="5"/>
      <c r="AI647" s="5"/>
      <c r="AJ647" s="5"/>
      <c r="AK647" s="5"/>
      <c r="AL647" s="5"/>
      <c r="AM647" s="5"/>
      <c r="AN647" s="5"/>
      <c r="AO647" s="5"/>
    </row>
    <row r="648" ht="12.0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  <c r="AF648" s="5"/>
      <c r="AG648" s="5"/>
      <c r="AH648" s="5"/>
      <c r="AI648" s="5"/>
      <c r="AJ648" s="5"/>
      <c r="AK648" s="5"/>
      <c r="AL648" s="5"/>
      <c r="AM648" s="5"/>
      <c r="AN648" s="5"/>
      <c r="AO648" s="5"/>
    </row>
    <row r="649" ht="12.0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  <c r="AF649" s="5"/>
      <c r="AG649" s="5"/>
      <c r="AH649" s="5"/>
      <c r="AI649" s="5"/>
      <c r="AJ649" s="5"/>
      <c r="AK649" s="5"/>
      <c r="AL649" s="5"/>
      <c r="AM649" s="5"/>
      <c r="AN649" s="5"/>
      <c r="AO649" s="5"/>
    </row>
    <row r="650" ht="12.0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  <c r="AF650" s="5"/>
      <c r="AG650" s="5"/>
      <c r="AH650" s="5"/>
      <c r="AI650" s="5"/>
      <c r="AJ650" s="5"/>
      <c r="AK650" s="5"/>
      <c r="AL650" s="5"/>
      <c r="AM650" s="5"/>
      <c r="AN650" s="5"/>
      <c r="AO650" s="5"/>
    </row>
    <row r="651" ht="12.0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  <c r="AF651" s="5"/>
      <c r="AG651" s="5"/>
      <c r="AH651" s="5"/>
      <c r="AI651" s="5"/>
      <c r="AJ651" s="5"/>
      <c r="AK651" s="5"/>
      <c r="AL651" s="5"/>
      <c r="AM651" s="5"/>
      <c r="AN651" s="5"/>
      <c r="AO651" s="5"/>
    </row>
    <row r="652" ht="12.0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  <c r="AF652" s="5"/>
      <c r="AG652" s="5"/>
      <c r="AH652" s="5"/>
      <c r="AI652" s="5"/>
      <c r="AJ652" s="5"/>
      <c r="AK652" s="5"/>
      <c r="AL652" s="5"/>
      <c r="AM652" s="5"/>
      <c r="AN652" s="5"/>
      <c r="AO652" s="5"/>
    </row>
    <row r="653" ht="12.0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  <c r="AF653" s="5"/>
      <c r="AG653" s="5"/>
      <c r="AH653" s="5"/>
      <c r="AI653" s="5"/>
      <c r="AJ653" s="5"/>
      <c r="AK653" s="5"/>
      <c r="AL653" s="5"/>
      <c r="AM653" s="5"/>
      <c r="AN653" s="5"/>
      <c r="AO653" s="5"/>
    </row>
    <row r="654" ht="12.0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  <c r="AF654" s="5"/>
      <c r="AG654" s="5"/>
      <c r="AH654" s="5"/>
      <c r="AI654" s="5"/>
      <c r="AJ654" s="5"/>
      <c r="AK654" s="5"/>
      <c r="AL654" s="5"/>
      <c r="AM654" s="5"/>
      <c r="AN654" s="5"/>
      <c r="AO654" s="5"/>
    </row>
    <row r="655" ht="12.0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  <c r="AF655" s="5"/>
      <c r="AG655" s="5"/>
      <c r="AH655" s="5"/>
      <c r="AI655" s="5"/>
      <c r="AJ655" s="5"/>
      <c r="AK655" s="5"/>
      <c r="AL655" s="5"/>
      <c r="AM655" s="5"/>
      <c r="AN655" s="5"/>
      <c r="AO655" s="5"/>
    </row>
    <row r="656" ht="12.0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  <c r="AF656" s="5"/>
      <c r="AG656" s="5"/>
      <c r="AH656" s="5"/>
      <c r="AI656" s="5"/>
      <c r="AJ656" s="5"/>
      <c r="AK656" s="5"/>
      <c r="AL656" s="5"/>
      <c r="AM656" s="5"/>
      <c r="AN656" s="5"/>
      <c r="AO656" s="5"/>
    </row>
    <row r="657" ht="12.0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  <c r="AF657" s="5"/>
      <c r="AG657" s="5"/>
      <c r="AH657" s="5"/>
      <c r="AI657" s="5"/>
      <c r="AJ657" s="5"/>
      <c r="AK657" s="5"/>
      <c r="AL657" s="5"/>
      <c r="AM657" s="5"/>
      <c r="AN657" s="5"/>
      <c r="AO657" s="5"/>
    </row>
    <row r="658" ht="12.0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  <c r="AF658" s="5"/>
      <c r="AG658" s="5"/>
      <c r="AH658" s="5"/>
      <c r="AI658" s="5"/>
      <c r="AJ658" s="5"/>
      <c r="AK658" s="5"/>
      <c r="AL658" s="5"/>
      <c r="AM658" s="5"/>
      <c r="AN658" s="5"/>
      <c r="AO658" s="5"/>
    </row>
    <row r="659" ht="12.0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  <c r="AF659" s="5"/>
      <c r="AG659" s="5"/>
      <c r="AH659" s="5"/>
      <c r="AI659" s="5"/>
      <c r="AJ659" s="5"/>
      <c r="AK659" s="5"/>
      <c r="AL659" s="5"/>
      <c r="AM659" s="5"/>
      <c r="AN659" s="5"/>
      <c r="AO659" s="5"/>
    </row>
    <row r="660" ht="12.0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  <c r="AF660" s="5"/>
      <c r="AG660" s="5"/>
      <c r="AH660" s="5"/>
      <c r="AI660" s="5"/>
      <c r="AJ660" s="5"/>
      <c r="AK660" s="5"/>
      <c r="AL660" s="5"/>
      <c r="AM660" s="5"/>
      <c r="AN660" s="5"/>
      <c r="AO660" s="5"/>
    </row>
    <row r="661" ht="12.0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  <c r="AF661" s="5"/>
      <c r="AG661" s="5"/>
      <c r="AH661" s="5"/>
      <c r="AI661" s="5"/>
      <c r="AJ661" s="5"/>
      <c r="AK661" s="5"/>
      <c r="AL661" s="5"/>
      <c r="AM661" s="5"/>
      <c r="AN661" s="5"/>
      <c r="AO661" s="5"/>
    </row>
    <row r="662" ht="12.0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  <c r="AF662" s="5"/>
      <c r="AG662" s="5"/>
      <c r="AH662" s="5"/>
      <c r="AI662" s="5"/>
      <c r="AJ662" s="5"/>
      <c r="AK662" s="5"/>
      <c r="AL662" s="5"/>
      <c r="AM662" s="5"/>
      <c r="AN662" s="5"/>
      <c r="AO662" s="5"/>
    </row>
    <row r="663" ht="12.0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  <c r="AF663" s="5"/>
      <c r="AG663" s="5"/>
      <c r="AH663" s="5"/>
      <c r="AI663" s="5"/>
      <c r="AJ663" s="5"/>
      <c r="AK663" s="5"/>
      <c r="AL663" s="5"/>
      <c r="AM663" s="5"/>
      <c r="AN663" s="5"/>
      <c r="AO663" s="5"/>
    </row>
    <row r="664" ht="12.0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  <c r="AF664" s="5"/>
      <c r="AG664" s="5"/>
      <c r="AH664" s="5"/>
      <c r="AI664" s="5"/>
      <c r="AJ664" s="5"/>
      <c r="AK664" s="5"/>
      <c r="AL664" s="5"/>
      <c r="AM664" s="5"/>
      <c r="AN664" s="5"/>
      <c r="AO664" s="5"/>
    </row>
    <row r="665" ht="12.0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  <c r="AF665" s="5"/>
      <c r="AG665" s="5"/>
      <c r="AH665" s="5"/>
      <c r="AI665" s="5"/>
      <c r="AJ665" s="5"/>
      <c r="AK665" s="5"/>
      <c r="AL665" s="5"/>
      <c r="AM665" s="5"/>
      <c r="AN665" s="5"/>
      <c r="AO665" s="5"/>
    </row>
    <row r="666" ht="12.0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  <c r="AF666" s="5"/>
      <c r="AG666" s="5"/>
      <c r="AH666" s="5"/>
      <c r="AI666" s="5"/>
      <c r="AJ666" s="5"/>
      <c r="AK666" s="5"/>
      <c r="AL666" s="5"/>
      <c r="AM666" s="5"/>
      <c r="AN666" s="5"/>
      <c r="AO666" s="5"/>
    </row>
    <row r="667" ht="12.0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  <c r="AF667" s="5"/>
      <c r="AG667" s="5"/>
      <c r="AH667" s="5"/>
      <c r="AI667" s="5"/>
      <c r="AJ667" s="5"/>
      <c r="AK667" s="5"/>
      <c r="AL667" s="5"/>
      <c r="AM667" s="5"/>
      <c r="AN667" s="5"/>
      <c r="AO667" s="5"/>
    </row>
    <row r="668" ht="12.0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  <c r="AF668" s="5"/>
      <c r="AG668" s="5"/>
      <c r="AH668" s="5"/>
      <c r="AI668" s="5"/>
      <c r="AJ668" s="5"/>
      <c r="AK668" s="5"/>
      <c r="AL668" s="5"/>
      <c r="AM668" s="5"/>
      <c r="AN668" s="5"/>
      <c r="AO668" s="5"/>
    </row>
    <row r="669" ht="12.0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  <c r="AF669" s="5"/>
      <c r="AG669" s="5"/>
      <c r="AH669" s="5"/>
      <c r="AI669" s="5"/>
      <c r="AJ669" s="5"/>
      <c r="AK669" s="5"/>
      <c r="AL669" s="5"/>
      <c r="AM669" s="5"/>
      <c r="AN669" s="5"/>
      <c r="AO669" s="5"/>
    </row>
    <row r="670" ht="12.0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  <c r="AF670" s="5"/>
      <c r="AG670" s="5"/>
      <c r="AH670" s="5"/>
      <c r="AI670" s="5"/>
      <c r="AJ670" s="5"/>
      <c r="AK670" s="5"/>
      <c r="AL670" s="5"/>
      <c r="AM670" s="5"/>
      <c r="AN670" s="5"/>
      <c r="AO670" s="5"/>
    </row>
    <row r="671" ht="12.0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  <c r="AF671" s="5"/>
      <c r="AG671" s="5"/>
      <c r="AH671" s="5"/>
      <c r="AI671" s="5"/>
      <c r="AJ671" s="5"/>
      <c r="AK671" s="5"/>
      <c r="AL671" s="5"/>
      <c r="AM671" s="5"/>
      <c r="AN671" s="5"/>
      <c r="AO671" s="5"/>
    </row>
    <row r="672" ht="12.0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  <c r="AF672" s="5"/>
      <c r="AG672" s="5"/>
      <c r="AH672" s="5"/>
      <c r="AI672" s="5"/>
      <c r="AJ672" s="5"/>
      <c r="AK672" s="5"/>
      <c r="AL672" s="5"/>
      <c r="AM672" s="5"/>
      <c r="AN672" s="5"/>
      <c r="AO672" s="5"/>
    </row>
    <row r="673" ht="12.0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  <c r="AF673" s="5"/>
      <c r="AG673" s="5"/>
      <c r="AH673" s="5"/>
      <c r="AI673" s="5"/>
      <c r="AJ673" s="5"/>
      <c r="AK673" s="5"/>
      <c r="AL673" s="5"/>
      <c r="AM673" s="5"/>
      <c r="AN673" s="5"/>
      <c r="AO673" s="5"/>
    </row>
    <row r="674" ht="12.0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  <c r="AF674" s="5"/>
      <c r="AG674" s="5"/>
      <c r="AH674" s="5"/>
      <c r="AI674" s="5"/>
      <c r="AJ674" s="5"/>
      <c r="AK674" s="5"/>
      <c r="AL674" s="5"/>
      <c r="AM674" s="5"/>
      <c r="AN674" s="5"/>
      <c r="AO674" s="5"/>
    </row>
    <row r="675" ht="12.0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  <c r="AF675" s="5"/>
      <c r="AG675" s="5"/>
      <c r="AH675" s="5"/>
      <c r="AI675" s="5"/>
      <c r="AJ675" s="5"/>
      <c r="AK675" s="5"/>
      <c r="AL675" s="5"/>
      <c r="AM675" s="5"/>
      <c r="AN675" s="5"/>
      <c r="AO675" s="5"/>
    </row>
    <row r="676" ht="12.0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  <c r="AF676" s="5"/>
      <c r="AG676" s="5"/>
      <c r="AH676" s="5"/>
      <c r="AI676" s="5"/>
      <c r="AJ676" s="5"/>
      <c r="AK676" s="5"/>
      <c r="AL676" s="5"/>
      <c r="AM676" s="5"/>
      <c r="AN676" s="5"/>
      <c r="AO676" s="5"/>
    </row>
    <row r="677" ht="12.0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  <c r="AF677" s="5"/>
      <c r="AG677" s="5"/>
      <c r="AH677" s="5"/>
      <c r="AI677" s="5"/>
      <c r="AJ677" s="5"/>
      <c r="AK677" s="5"/>
      <c r="AL677" s="5"/>
      <c r="AM677" s="5"/>
      <c r="AN677" s="5"/>
      <c r="AO677" s="5"/>
    </row>
    <row r="678" ht="12.0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  <c r="AF678" s="5"/>
      <c r="AG678" s="5"/>
      <c r="AH678" s="5"/>
      <c r="AI678" s="5"/>
      <c r="AJ678" s="5"/>
      <c r="AK678" s="5"/>
      <c r="AL678" s="5"/>
      <c r="AM678" s="5"/>
      <c r="AN678" s="5"/>
      <c r="AO678" s="5"/>
    </row>
    <row r="679" ht="12.0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  <c r="AF679" s="5"/>
      <c r="AG679" s="5"/>
      <c r="AH679" s="5"/>
      <c r="AI679" s="5"/>
      <c r="AJ679" s="5"/>
      <c r="AK679" s="5"/>
      <c r="AL679" s="5"/>
      <c r="AM679" s="5"/>
      <c r="AN679" s="5"/>
      <c r="AO679" s="5"/>
    </row>
    <row r="680" ht="12.0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  <c r="AF680" s="5"/>
      <c r="AG680" s="5"/>
      <c r="AH680" s="5"/>
      <c r="AI680" s="5"/>
      <c r="AJ680" s="5"/>
      <c r="AK680" s="5"/>
      <c r="AL680" s="5"/>
      <c r="AM680" s="5"/>
      <c r="AN680" s="5"/>
      <c r="AO680" s="5"/>
    </row>
    <row r="681" ht="12.0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  <c r="AF681" s="5"/>
      <c r="AG681" s="5"/>
      <c r="AH681" s="5"/>
      <c r="AI681" s="5"/>
      <c r="AJ681" s="5"/>
      <c r="AK681" s="5"/>
      <c r="AL681" s="5"/>
      <c r="AM681" s="5"/>
      <c r="AN681" s="5"/>
      <c r="AO681" s="5"/>
    </row>
    <row r="682" ht="12.0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  <c r="AF682" s="5"/>
      <c r="AG682" s="5"/>
      <c r="AH682" s="5"/>
      <c r="AI682" s="5"/>
      <c r="AJ682" s="5"/>
      <c r="AK682" s="5"/>
      <c r="AL682" s="5"/>
      <c r="AM682" s="5"/>
      <c r="AN682" s="5"/>
      <c r="AO682" s="5"/>
    </row>
    <row r="683" ht="12.0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  <c r="AF683" s="5"/>
      <c r="AG683" s="5"/>
      <c r="AH683" s="5"/>
      <c r="AI683" s="5"/>
      <c r="AJ683" s="5"/>
      <c r="AK683" s="5"/>
      <c r="AL683" s="5"/>
      <c r="AM683" s="5"/>
      <c r="AN683" s="5"/>
      <c r="AO683" s="5"/>
    </row>
    <row r="684" ht="12.0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  <c r="AF684" s="5"/>
      <c r="AG684" s="5"/>
      <c r="AH684" s="5"/>
      <c r="AI684" s="5"/>
      <c r="AJ684" s="5"/>
      <c r="AK684" s="5"/>
      <c r="AL684" s="5"/>
      <c r="AM684" s="5"/>
      <c r="AN684" s="5"/>
      <c r="AO684" s="5"/>
    </row>
    <row r="685" ht="12.0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  <c r="AF685" s="5"/>
      <c r="AG685" s="5"/>
      <c r="AH685" s="5"/>
      <c r="AI685" s="5"/>
      <c r="AJ685" s="5"/>
      <c r="AK685" s="5"/>
      <c r="AL685" s="5"/>
      <c r="AM685" s="5"/>
      <c r="AN685" s="5"/>
      <c r="AO685" s="5"/>
    </row>
    <row r="686" ht="12.0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  <c r="AF686" s="5"/>
      <c r="AG686" s="5"/>
      <c r="AH686" s="5"/>
      <c r="AI686" s="5"/>
      <c r="AJ686" s="5"/>
      <c r="AK686" s="5"/>
      <c r="AL686" s="5"/>
      <c r="AM686" s="5"/>
      <c r="AN686" s="5"/>
      <c r="AO686" s="5"/>
    </row>
    <row r="687" ht="12.0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  <c r="AF687" s="5"/>
      <c r="AG687" s="5"/>
      <c r="AH687" s="5"/>
      <c r="AI687" s="5"/>
      <c r="AJ687" s="5"/>
      <c r="AK687" s="5"/>
      <c r="AL687" s="5"/>
      <c r="AM687" s="5"/>
      <c r="AN687" s="5"/>
      <c r="AO687" s="5"/>
    </row>
    <row r="688" ht="12.0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  <c r="AF688" s="5"/>
      <c r="AG688" s="5"/>
      <c r="AH688" s="5"/>
      <c r="AI688" s="5"/>
      <c r="AJ688" s="5"/>
      <c r="AK688" s="5"/>
      <c r="AL688" s="5"/>
      <c r="AM688" s="5"/>
      <c r="AN688" s="5"/>
      <c r="AO688" s="5"/>
    </row>
    <row r="689" ht="12.0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  <c r="AF689" s="5"/>
      <c r="AG689" s="5"/>
      <c r="AH689" s="5"/>
      <c r="AI689" s="5"/>
      <c r="AJ689" s="5"/>
      <c r="AK689" s="5"/>
      <c r="AL689" s="5"/>
      <c r="AM689" s="5"/>
      <c r="AN689" s="5"/>
      <c r="AO689" s="5"/>
    </row>
    <row r="690" ht="12.0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  <c r="AF690" s="5"/>
      <c r="AG690" s="5"/>
      <c r="AH690" s="5"/>
      <c r="AI690" s="5"/>
      <c r="AJ690" s="5"/>
      <c r="AK690" s="5"/>
      <c r="AL690" s="5"/>
      <c r="AM690" s="5"/>
      <c r="AN690" s="5"/>
      <c r="AO690" s="5"/>
    </row>
    <row r="691" ht="12.0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  <c r="AF691" s="5"/>
      <c r="AG691" s="5"/>
      <c r="AH691" s="5"/>
      <c r="AI691" s="5"/>
      <c r="AJ691" s="5"/>
      <c r="AK691" s="5"/>
      <c r="AL691" s="5"/>
      <c r="AM691" s="5"/>
      <c r="AN691" s="5"/>
      <c r="AO691" s="5"/>
    </row>
    <row r="692" ht="12.0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  <c r="AF692" s="5"/>
      <c r="AG692" s="5"/>
      <c r="AH692" s="5"/>
      <c r="AI692" s="5"/>
      <c r="AJ692" s="5"/>
      <c r="AK692" s="5"/>
      <c r="AL692" s="5"/>
      <c r="AM692" s="5"/>
      <c r="AN692" s="5"/>
      <c r="AO692" s="5"/>
    </row>
    <row r="693" ht="12.0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  <c r="AF693" s="5"/>
      <c r="AG693" s="5"/>
      <c r="AH693" s="5"/>
      <c r="AI693" s="5"/>
      <c r="AJ693" s="5"/>
      <c r="AK693" s="5"/>
      <c r="AL693" s="5"/>
      <c r="AM693" s="5"/>
      <c r="AN693" s="5"/>
      <c r="AO693" s="5"/>
    </row>
    <row r="694" ht="12.0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  <c r="AF694" s="5"/>
      <c r="AG694" s="5"/>
      <c r="AH694" s="5"/>
      <c r="AI694" s="5"/>
      <c r="AJ694" s="5"/>
      <c r="AK694" s="5"/>
      <c r="AL694" s="5"/>
      <c r="AM694" s="5"/>
      <c r="AN694" s="5"/>
      <c r="AO694" s="5"/>
    </row>
    <row r="695" ht="12.0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  <c r="AF695" s="5"/>
      <c r="AG695" s="5"/>
      <c r="AH695" s="5"/>
      <c r="AI695" s="5"/>
      <c r="AJ695" s="5"/>
      <c r="AK695" s="5"/>
      <c r="AL695" s="5"/>
      <c r="AM695" s="5"/>
      <c r="AN695" s="5"/>
      <c r="AO695" s="5"/>
    </row>
    <row r="696" ht="12.0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  <c r="AF696" s="5"/>
      <c r="AG696" s="5"/>
      <c r="AH696" s="5"/>
      <c r="AI696" s="5"/>
      <c r="AJ696" s="5"/>
      <c r="AK696" s="5"/>
      <c r="AL696" s="5"/>
      <c r="AM696" s="5"/>
      <c r="AN696" s="5"/>
      <c r="AO696" s="5"/>
    </row>
    <row r="697" ht="12.0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  <c r="AF697" s="5"/>
      <c r="AG697" s="5"/>
      <c r="AH697" s="5"/>
      <c r="AI697" s="5"/>
      <c r="AJ697" s="5"/>
      <c r="AK697" s="5"/>
      <c r="AL697" s="5"/>
      <c r="AM697" s="5"/>
      <c r="AN697" s="5"/>
      <c r="AO697" s="5"/>
    </row>
    <row r="698" ht="12.0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  <c r="AF698" s="5"/>
      <c r="AG698" s="5"/>
      <c r="AH698" s="5"/>
      <c r="AI698" s="5"/>
      <c r="AJ698" s="5"/>
      <c r="AK698" s="5"/>
      <c r="AL698" s="5"/>
      <c r="AM698" s="5"/>
      <c r="AN698" s="5"/>
      <c r="AO698" s="5"/>
    </row>
    <row r="699" ht="12.0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  <c r="AF699" s="5"/>
      <c r="AG699" s="5"/>
      <c r="AH699" s="5"/>
      <c r="AI699" s="5"/>
      <c r="AJ699" s="5"/>
      <c r="AK699" s="5"/>
      <c r="AL699" s="5"/>
      <c r="AM699" s="5"/>
      <c r="AN699" s="5"/>
      <c r="AO699" s="5"/>
    </row>
    <row r="700" ht="12.0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  <c r="AF700" s="5"/>
      <c r="AG700" s="5"/>
      <c r="AH700" s="5"/>
      <c r="AI700" s="5"/>
      <c r="AJ700" s="5"/>
      <c r="AK700" s="5"/>
      <c r="AL700" s="5"/>
      <c r="AM700" s="5"/>
      <c r="AN700" s="5"/>
      <c r="AO700" s="5"/>
    </row>
    <row r="701" ht="12.0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  <c r="AF701" s="5"/>
      <c r="AG701" s="5"/>
      <c r="AH701" s="5"/>
      <c r="AI701" s="5"/>
      <c r="AJ701" s="5"/>
      <c r="AK701" s="5"/>
      <c r="AL701" s="5"/>
      <c r="AM701" s="5"/>
      <c r="AN701" s="5"/>
      <c r="AO701" s="5"/>
    </row>
    <row r="702" ht="12.0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  <c r="AF702" s="5"/>
      <c r="AG702" s="5"/>
      <c r="AH702" s="5"/>
      <c r="AI702" s="5"/>
      <c r="AJ702" s="5"/>
      <c r="AK702" s="5"/>
      <c r="AL702" s="5"/>
      <c r="AM702" s="5"/>
      <c r="AN702" s="5"/>
      <c r="AO702" s="5"/>
    </row>
    <row r="703" ht="12.0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  <c r="AF703" s="5"/>
      <c r="AG703" s="5"/>
      <c r="AH703" s="5"/>
      <c r="AI703" s="5"/>
      <c r="AJ703" s="5"/>
      <c r="AK703" s="5"/>
      <c r="AL703" s="5"/>
      <c r="AM703" s="5"/>
      <c r="AN703" s="5"/>
      <c r="AO703" s="5"/>
    </row>
    <row r="704" ht="12.0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  <c r="AF704" s="5"/>
      <c r="AG704" s="5"/>
      <c r="AH704" s="5"/>
      <c r="AI704" s="5"/>
      <c r="AJ704" s="5"/>
      <c r="AK704" s="5"/>
      <c r="AL704" s="5"/>
      <c r="AM704" s="5"/>
      <c r="AN704" s="5"/>
      <c r="AO704" s="5"/>
    </row>
    <row r="705" ht="12.0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  <c r="AF705" s="5"/>
      <c r="AG705" s="5"/>
      <c r="AH705" s="5"/>
      <c r="AI705" s="5"/>
      <c r="AJ705" s="5"/>
      <c r="AK705" s="5"/>
      <c r="AL705" s="5"/>
      <c r="AM705" s="5"/>
      <c r="AN705" s="5"/>
      <c r="AO705" s="5"/>
    </row>
    <row r="706" ht="12.0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  <c r="AF706" s="5"/>
      <c r="AG706" s="5"/>
      <c r="AH706" s="5"/>
      <c r="AI706" s="5"/>
      <c r="AJ706" s="5"/>
      <c r="AK706" s="5"/>
      <c r="AL706" s="5"/>
      <c r="AM706" s="5"/>
      <c r="AN706" s="5"/>
      <c r="AO706" s="5"/>
    </row>
    <row r="707" ht="12.0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  <c r="AF707" s="5"/>
      <c r="AG707" s="5"/>
      <c r="AH707" s="5"/>
      <c r="AI707" s="5"/>
      <c r="AJ707" s="5"/>
      <c r="AK707" s="5"/>
      <c r="AL707" s="5"/>
      <c r="AM707" s="5"/>
      <c r="AN707" s="5"/>
      <c r="AO707" s="5"/>
    </row>
    <row r="708" ht="12.0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  <c r="AF708" s="5"/>
      <c r="AG708" s="5"/>
      <c r="AH708" s="5"/>
      <c r="AI708" s="5"/>
      <c r="AJ708" s="5"/>
      <c r="AK708" s="5"/>
      <c r="AL708" s="5"/>
      <c r="AM708" s="5"/>
      <c r="AN708" s="5"/>
      <c r="AO708" s="5"/>
    </row>
    <row r="709" ht="12.0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  <c r="AF709" s="5"/>
      <c r="AG709" s="5"/>
      <c r="AH709" s="5"/>
      <c r="AI709" s="5"/>
      <c r="AJ709" s="5"/>
      <c r="AK709" s="5"/>
      <c r="AL709" s="5"/>
      <c r="AM709" s="5"/>
      <c r="AN709" s="5"/>
      <c r="AO709" s="5"/>
    </row>
    <row r="710" ht="12.0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  <c r="AF710" s="5"/>
      <c r="AG710" s="5"/>
      <c r="AH710" s="5"/>
      <c r="AI710" s="5"/>
      <c r="AJ710" s="5"/>
      <c r="AK710" s="5"/>
      <c r="AL710" s="5"/>
      <c r="AM710" s="5"/>
      <c r="AN710" s="5"/>
      <c r="AO710" s="5"/>
    </row>
    <row r="711" ht="12.0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  <c r="AF711" s="5"/>
      <c r="AG711" s="5"/>
      <c r="AH711" s="5"/>
      <c r="AI711" s="5"/>
      <c r="AJ711" s="5"/>
      <c r="AK711" s="5"/>
      <c r="AL711" s="5"/>
      <c r="AM711" s="5"/>
      <c r="AN711" s="5"/>
      <c r="AO711" s="5"/>
    </row>
    <row r="712" ht="12.0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  <c r="AF712" s="5"/>
      <c r="AG712" s="5"/>
      <c r="AH712" s="5"/>
      <c r="AI712" s="5"/>
      <c r="AJ712" s="5"/>
      <c r="AK712" s="5"/>
      <c r="AL712" s="5"/>
      <c r="AM712" s="5"/>
      <c r="AN712" s="5"/>
      <c r="AO712" s="5"/>
    </row>
    <row r="713" ht="12.0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  <c r="AF713" s="5"/>
      <c r="AG713" s="5"/>
      <c r="AH713" s="5"/>
      <c r="AI713" s="5"/>
      <c r="AJ713" s="5"/>
      <c r="AK713" s="5"/>
      <c r="AL713" s="5"/>
      <c r="AM713" s="5"/>
      <c r="AN713" s="5"/>
      <c r="AO713" s="5"/>
    </row>
    <row r="714" ht="12.0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  <c r="AF714" s="5"/>
      <c r="AG714" s="5"/>
      <c r="AH714" s="5"/>
      <c r="AI714" s="5"/>
      <c r="AJ714" s="5"/>
      <c r="AK714" s="5"/>
      <c r="AL714" s="5"/>
      <c r="AM714" s="5"/>
      <c r="AN714" s="5"/>
      <c r="AO714" s="5"/>
    </row>
    <row r="715" ht="12.0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  <c r="AF715" s="5"/>
      <c r="AG715" s="5"/>
      <c r="AH715" s="5"/>
      <c r="AI715" s="5"/>
      <c r="AJ715" s="5"/>
      <c r="AK715" s="5"/>
      <c r="AL715" s="5"/>
      <c r="AM715" s="5"/>
      <c r="AN715" s="5"/>
      <c r="AO715" s="5"/>
    </row>
    <row r="716" ht="12.0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  <c r="AF716" s="5"/>
      <c r="AG716" s="5"/>
      <c r="AH716" s="5"/>
      <c r="AI716" s="5"/>
      <c r="AJ716" s="5"/>
      <c r="AK716" s="5"/>
      <c r="AL716" s="5"/>
      <c r="AM716" s="5"/>
      <c r="AN716" s="5"/>
      <c r="AO716" s="5"/>
    </row>
    <row r="717" ht="12.0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  <c r="AF717" s="5"/>
      <c r="AG717" s="5"/>
      <c r="AH717" s="5"/>
      <c r="AI717" s="5"/>
      <c r="AJ717" s="5"/>
      <c r="AK717" s="5"/>
      <c r="AL717" s="5"/>
      <c r="AM717" s="5"/>
      <c r="AN717" s="5"/>
      <c r="AO717" s="5"/>
    </row>
    <row r="718" ht="12.0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  <c r="AF718" s="5"/>
      <c r="AG718" s="5"/>
      <c r="AH718" s="5"/>
      <c r="AI718" s="5"/>
      <c r="AJ718" s="5"/>
      <c r="AK718" s="5"/>
      <c r="AL718" s="5"/>
      <c r="AM718" s="5"/>
      <c r="AN718" s="5"/>
      <c r="AO718" s="5"/>
    </row>
    <row r="719" ht="12.0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  <c r="AF719" s="5"/>
      <c r="AG719" s="5"/>
      <c r="AH719" s="5"/>
      <c r="AI719" s="5"/>
      <c r="AJ719" s="5"/>
      <c r="AK719" s="5"/>
      <c r="AL719" s="5"/>
      <c r="AM719" s="5"/>
      <c r="AN719" s="5"/>
      <c r="AO719" s="5"/>
    </row>
    <row r="720" ht="12.0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  <c r="AF720" s="5"/>
      <c r="AG720" s="5"/>
      <c r="AH720" s="5"/>
      <c r="AI720" s="5"/>
      <c r="AJ720" s="5"/>
      <c r="AK720" s="5"/>
      <c r="AL720" s="5"/>
      <c r="AM720" s="5"/>
      <c r="AN720" s="5"/>
      <c r="AO720" s="5"/>
    </row>
    <row r="721" ht="12.0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  <c r="AF721" s="5"/>
      <c r="AG721" s="5"/>
      <c r="AH721" s="5"/>
      <c r="AI721" s="5"/>
      <c r="AJ721" s="5"/>
      <c r="AK721" s="5"/>
      <c r="AL721" s="5"/>
      <c r="AM721" s="5"/>
      <c r="AN721" s="5"/>
      <c r="AO721" s="5"/>
    </row>
    <row r="722" ht="12.0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  <c r="AF722" s="5"/>
      <c r="AG722" s="5"/>
      <c r="AH722" s="5"/>
      <c r="AI722" s="5"/>
      <c r="AJ722" s="5"/>
      <c r="AK722" s="5"/>
      <c r="AL722" s="5"/>
      <c r="AM722" s="5"/>
      <c r="AN722" s="5"/>
      <c r="AO722" s="5"/>
    </row>
    <row r="723" ht="12.0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  <c r="AF723" s="5"/>
      <c r="AG723" s="5"/>
      <c r="AH723" s="5"/>
      <c r="AI723" s="5"/>
      <c r="AJ723" s="5"/>
      <c r="AK723" s="5"/>
      <c r="AL723" s="5"/>
      <c r="AM723" s="5"/>
      <c r="AN723" s="5"/>
      <c r="AO723" s="5"/>
    </row>
    <row r="724" ht="12.0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  <c r="AF724" s="5"/>
      <c r="AG724" s="5"/>
      <c r="AH724" s="5"/>
      <c r="AI724" s="5"/>
      <c r="AJ724" s="5"/>
      <c r="AK724" s="5"/>
      <c r="AL724" s="5"/>
      <c r="AM724" s="5"/>
      <c r="AN724" s="5"/>
      <c r="AO724" s="5"/>
    </row>
    <row r="725" ht="12.0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  <c r="AF725" s="5"/>
      <c r="AG725" s="5"/>
      <c r="AH725" s="5"/>
      <c r="AI725" s="5"/>
      <c r="AJ725" s="5"/>
      <c r="AK725" s="5"/>
      <c r="AL725" s="5"/>
      <c r="AM725" s="5"/>
      <c r="AN725" s="5"/>
      <c r="AO725" s="5"/>
    </row>
    <row r="726" ht="12.0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  <c r="AF726" s="5"/>
      <c r="AG726" s="5"/>
      <c r="AH726" s="5"/>
      <c r="AI726" s="5"/>
      <c r="AJ726" s="5"/>
      <c r="AK726" s="5"/>
      <c r="AL726" s="5"/>
      <c r="AM726" s="5"/>
      <c r="AN726" s="5"/>
      <c r="AO726" s="5"/>
    </row>
    <row r="727" ht="12.0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  <c r="AF727" s="5"/>
      <c r="AG727" s="5"/>
      <c r="AH727" s="5"/>
      <c r="AI727" s="5"/>
      <c r="AJ727" s="5"/>
      <c r="AK727" s="5"/>
      <c r="AL727" s="5"/>
      <c r="AM727" s="5"/>
      <c r="AN727" s="5"/>
      <c r="AO727" s="5"/>
    </row>
    <row r="728" ht="12.0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  <c r="AF728" s="5"/>
      <c r="AG728" s="5"/>
      <c r="AH728" s="5"/>
      <c r="AI728" s="5"/>
      <c r="AJ728" s="5"/>
      <c r="AK728" s="5"/>
      <c r="AL728" s="5"/>
      <c r="AM728" s="5"/>
      <c r="AN728" s="5"/>
      <c r="AO728" s="5"/>
    </row>
    <row r="729" ht="12.0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  <c r="AF729" s="5"/>
      <c r="AG729" s="5"/>
      <c r="AH729" s="5"/>
      <c r="AI729" s="5"/>
      <c r="AJ729" s="5"/>
      <c r="AK729" s="5"/>
      <c r="AL729" s="5"/>
      <c r="AM729" s="5"/>
      <c r="AN729" s="5"/>
      <c r="AO729" s="5"/>
    </row>
    <row r="730" ht="12.0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  <c r="AF730" s="5"/>
      <c r="AG730" s="5"/>
      <c r="AH730" s="5"/>
      <c r="AI730" s="5"/>
      <c r="AJ730" s="5"/>
      <c r="AK730" s="5"/>
      <c r="AL730" s="5"/>
      <c r="AM730" s="5"/>
      <c r="AN730" s="5"/>
      <c r="AO730" s="5"/>
    </row>
    <row r="731" ht="12.0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  <c r="AF731" s="5"/>
      <c r="AG731" s="5"/>
      <c r="AH731" s="5"/>
      <c r="AI731" s="5"/>
      <c r="AJ731" s="5"/>
      <c r="AK731" s="5"/>
      <c r="AL731" s="5"/>
      <c r="AM731" s="5"/>
      <c r="AN731" s="5"/>
      <c r="AO731" s="5"/>
    </row>
    <row r="732" ht="12.0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  <c r="AF732" s="5"/>
      <c r="AG732" s="5"/>
      <c r="AH732" s="5"/>
      <c r="AI732" s="5"/>
      <c r="AJ732" s="5"/>
      <c r="AK732" s="5"/>
      <c r="AL732" s="5"/>
      <c r="AM732" s="5"/>
      <c r="AN732" s="5"/>
      <c r="AO732" s="5"/>
    </row>
    <row r="733" ht="12.0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  <c r="AF733" s="5"/>
      <c r="AG733" s="5"/>
      <c r="AH733" s="5"/>
      <c r="AI733" s="5"/>
      <c r="AJ733" s="5"/>
      <c r="AK733" s="5"/>
      <c r="AL733" s="5"/>
      <c r="AM733" s="5"/>
      <c r="AN733" s="5"/>
      <c r="AO733" s="5"/>
    </row>
    <row r="734" ht="12.0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  <c r="AF734" s="5"/>
      <c r="AG734" s="5"/>
      <c r="AH734" s="5"/>
      <c r="AI734" s="5"/>
      <c r="AJ734" s="5"/>
      <c r="AK734" s="5"/>
      <c r="AL734" s="5"/>
      <c r="AM734" s="5"/>
      <c r="AN734" s="5"/>
      <c r="AO734" s="5"/>
    </row>
    <row r="735" ht="12.0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  <c r="AF735" s="5"/>
      <c r="AG735" s="5"/>
      <c r="AH735" s="5"/>
      <c r="AI735" s="5"/>
      <c r="AJ735" s="5"/>
      <c r="AK735" s="5"/>
      <c r="AL735" s="5"/>
      <c r="AM735" s="5"/>
      <c r="AN735" s="5"/>
      <c r="AO735" s="5"/>
    </row>
    <row r="736" ht="12.0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  <c r="AF736" s="5"/>
      <c r="AG736" s="5"/>
      <c r="AH736" s="5"/>
      <c r="AI736" s="5"/>
      <c r="AJ736" s="5"/>
      <c r="AK736" s="5"/>
      <c r="AL736" s="5"/>
      <c r="AM736" s="5"/>
      <c r="AN736" s="5"/>
      <c r="AO736" s="5"/>
    </row>
    <row r="737" ht="12.0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  <c r="AF737" s="5"/>
      <c r="AG737" s="5"/>
      <c r="AH737" s="5"/>
      <c r="AI737" s="5"/>
      <c r="AJ737" s="5"/>
      <c r="AK737" s="5"/>
      <c r="AL737" s="5"/>
      <c r="AM737" s="5"/>
      <c r="AN737" s="5"/>
      <c r="AO737" s="5"/>
    </row>
    <row r="738" ht="12.0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  <c r="AF738" s="5"/>
      <c r="AG738" s="5"/>
      <c r="AH738" s="5"/>
      <c r="AI738" s="5"/>
      <c r="AJ738" s="5"/>
      <c r="AK738" s="5"/>
      <c r="AL738" s="5"/>
      <c r="AM738" s="5"/>
      <c r="AN738" s="5"/>
      <c r="AO738" s="5"/>
    </row>
    <row r="739" ht="12.0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  <c r="AF739" s="5"/>
      <c r="AG739" s="5"/>
      <c r="AH739" s="5"/>
      <c r="AI739" s="5"/>
      <c r="AJ739" s="5"/>
      <c r="AK739" s="5"/>
      <c r="AL739" s="5"/>
      <c r="AM739" s="5"/>
      <c r="AN739" s="5"/>
      <c r="AO739" s="5"/>
    </row>
    <row r="740" ht="12.0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  <c r="AF740" s="5"/>
      <c r="AG740" s="5"/>
      <c r="AH740" s="5"/>
      <c r="AI740" s="5"/>
      <c r="AJ740" s="5"/>
      <c r="AK740" s="5"/>
      <c r="AL740" s="5"/>
      <c r="AM740" s="5"/>
      <c r="AN740" s="5"/>
      <c r="AO740" s="5"/>
    </row>
    <row r="741" ht="12.0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  <c r="AF741" s="5"/>
      <c r="AG741" s="5"/>
      <c r="AH741" s="5"/>
      <c r="AI741" s="5"/>
      <c r="AJ741" s="5"/>
      <c r="AK741" s="5"/>
      <c r="AL741" s="5"/>
      <c r="AM741" s="5"/>
      <c r="AN741" s="5"/>
      <c r="AO741" s="5"/>
    </row>
    <row r="742" ht="12.0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  <c r="AF742" s="5"/>
      <c r="AG742" s="5"/>
      <c r="AH742" s="5"/>
      <c r="AI742" s="5"/>
      <c r="AJ742" s="5"/>
      <c r="AK742" s="5"/>
      <c r="AL742" s="5"/>
      <c r="AM742" s="5"/>
      <c r="AN742" s="5"/>
      <c r="AO742" s="5"/>
    </row>
    <row r="743" ht="12.0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  <c r="AF743" s="5"/>
      <c r="AG743" s="5"/>
      <c r="AH743" s="5"/>
      <c r="AI743" s="5"/>
      <c r="AJ743" s="5"/>
      <c r="AK743" s="5"/>
      <c r="AL743" s="5"/>
      <c r="AM743" s="5"/>
      <c r="AN743" s="5"/>
      <c r="AO743" s="5"/>
    </row>
    <row r="744" ht="12.0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  <c r="AF744" s="5"/>
      <c r="AG744" s="5"/>
      <c r="AH744" s="5"/>
      <c r="AI744" s="5"/>
      <c r="AJ744" s="5"/>
      <c r="AK744" s="5"/>
      <c r="AL744" s="5"/>
      <c r="AM744" s="5"/>
      <c r="AN744" s="5"/>
      <c r="AO744" s="5"/>
    </row>
    <row r="745" ht="12.0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  <c r="AF745" s="5"/>
      <c r="AG745" s="5"/>
      <c r="AH745" s="5"/>
      <c r="AI745" s="5"/>
      <c r="AJ745" s="5"/>
      <c r="AK745" s="5"/>
      <c r="AL745" s="5"/>
      <c r="AM745" s="5"/>
      <c r="AN745" s="5"/>
      <c r="AO745" s="5"/>
    </row>
    <row r="746" ht="12.0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  <c r="AF746" s="5"/>
      <c r="AG746" s="5"/>
      <c r="AH746" s="5"/>
      <c r="AI746" s="5"/>
      <c r="AJ746" s="5"/>
      <c r="AK746" s="5"/>
      <c r="AL746" s="5"/>
      <c r="AM746" s="5"/>
      <c r="AN746" s="5"/>
      <c r="AO746" s="5"/>
    </row>
    <row r="747" ht="12.0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  <c r="AF747" s="5"/>
      <c r="AG747" s="5"/>
      <c r="AH747" s="5"/>
      <c r="AI747" s="5"/>
      <c r="AJ747" s="5"/>
      <c r="AK747" s="5"/>
      <c r="AL747" s="5"/>
      <c r="AM747" s="5"/>
      <c r="AN747" s="5"/>
      <c r="AO747" s="5"/>
    </row>
    <row r="748" ht="12.0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  <c r="AF748" s="5"/>
      <c r="AG748" s="5"/>
      <c r="AH748" s="5"/>
      <c r="AI748" s="5"/>
      <c r="AJ748" s="5"/>
      <c r="AK748" s="5"/>
      <c r="AL748" s="5"/>
      <c r="AM748" s="5"/>
      <c r="AN748" s="5"/>
      <c r="AO748" s="5"/>
    </row>
    <row r="749" ht="12.0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  <c r="AF749" s="5"/>
      <c r="AG749" s="5"/>
      <c r="AH749" s="5"/>
      <c r="AI749" s="5"/>
      <c r="AJ749" s="5"/>
      <c r="AK749" s="5"/>
      <c r="AL749" s="5"/>
      <c r="AM749" s="5"/>
      <c r="AN749" s="5"/>
      <c r="AO749" s="5"/>
    </row>
    <row r="750" ht="12.0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  <c r="AF750" s="5"/>
      <c r="AG750" s="5"/>
      <c r="AH750" s="5"/>
      <c r="AI750" s="5"/>
      <c r="AJ750" s="5"/>
      <c r="AK750" s="5"/>
      <c r="AL750" s="5"/>
      <c r="AM750" s="5"/>
      <c r="AN750" s="5"/>
      <c r="AO750" s="5"/>
    </row>
    <row r="751" ht="12.0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  <c r="AF751" s="5"/>
      <c r="AG751" s="5"/>
      <c r="AH751" s="5"/>
      <c r="AI751" s="5"/>
      <c r="AJ751" s="5"/>
      <c r="AK751" s="5"/>
      <c r="AL751" s="5"/>
      <c r="AM751" s="5"/>
      <c r="AN751" s="5"/>
      <c r="AO751" s="5"/>
    </row>
    <row r="752" ht="12.0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  <c r="AF752" s="5"/>
      <c r="AG752" s="5"/>
      <c r="AH752" s="5"/>
      <c r="AI752" s="5"/>
      <c r="AJ752" s="5"/>
      <c r="AK752" s="5"/>
      <c r="AL752" s="5"/>
      <c r="AM752" s="5"/>
      <c r="AN752" s="5"/>
      <c r="AO752" s="5"/>
    </row>
    <row r="753" ht="12.0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  <c r="AF753" s="5"/>
      <c r="AG753" s="5"/>
      <c r="AH753" s="5"/>
      <c r="AI753" s="5"/>
      <c r="AJ753" s="5"/>
      <c r="AK753" s="5"/>
      <c r="AL753" s="5"/>
      <c r="AM753" s="5"/>
      <c r="AN753" s="5"/>
      <c r="AO753" s="5"/>
    </row>
    <row r="754" ht="12.0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  <c r="AF754" s="5"/>
      <c r="AG754" s="5"/>
      <c r="AH754" s="5"/>
      <c r="AI754" s="5"/>
      <c r="AJ754" s="5"/>
      <c r="AK754" s="5"/>
      <c r="AL754" s="5"/>
      <c r="AM754" s="5"/>
      <c r="AN754" s="5"/>
      <c r="AO754" s="5"/>
    </row>
    <row r="755" ht="12.0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  <c r="AF755" s="5"/>
      <c r="AG755" s="5"/>
      <c r="AH755" s="5"/>
      <c r="AI755" s="5"/>
      <c r="AJ755" s="5"/>
      <c r="AK755" s="5"/>
      <c r="AL755" s="5"/>
      <c r="AM755" s="5"/>
      <c r="AN755" s="5"/>
      <c r="AO755" s="5"/>
    </row>
    <row r="756" ht="12.0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  <c r="AF756" s="5"/>
      <c r="AG756" s="5"/>
      <c r="AH756" s="5"/>
      <c r="AI756" s="5"/>
      <c r="AJ756" s="5"/>
      <c r="AK756" s="5"/>
      <c r="AL756" s="5"/>
      <c r="AM756" s="5"/>
      <c r="AN756" s="5"/>
      <c r="AO756" s="5"/>
    </row>
    <row r="757" ht="12.0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  <c r="AF757" s="5"/>
      <c r="AG757" s="5"/>
      <c r="AH757" s="5"/>
      <c r="AI757" s="5"/>
      <c r="AJ757" s="5"/>
      <c r="AK757" s="5"/>
      <c r="AL757" s="5"/>
      <c r="AM757" s="5"/>
      <c r="AN757" s="5"/>
      <c r="AO757" s="5"/>
    </row>
    <row r="758" ht="12.0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  <c r="AF758" s="5"/>
      <c r="AG758" s="5"/>
      <c r="AH758" s="5"/>
      <c r="AI758" s="5"/>
      <c r="AJ758" s="5"/>
      <c r="AK758" s="5"/>
      <c r="AL758" s="5"/>
      <c r="AM758" s="5"/>
      <c r="AN758" s="5"/>
      <c r="AO758" s="5"/>
    </row>
    <row r="759" ht="12.0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  <c r="AF759" s="5"/>
      <c r="AG759" s="5"/>
      <c r="AH759" s="5"/>
      <c r="AI759" s="5"/>
      <c r="AJ759" s="5"/>
      <c r="AK759" s="5"/>
      <c r="AL759" s="5"/>
      <c r="AM759" s="5"/>
      <c r="AN759" s="5"/>
      <c r="AO759" s="5"/>
    </row>
    <row r="760" ht="12.0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  <c r="AF760" s="5"/>
      <c r="AG760" s="5"/>
      <c r="AH760" s="5"/>
      <c r="AI760" s="5"/>
      <c r="AJ760" s="5"/>
      <c r="AK760" s="5"/>
      <c r="AL760" s="5"/>
      <c r="AM760" s="5"/>
      <c r="AN760" s="5"/>
      <c r="AO760" s="5"/>
    </row>
    <row r="761" ht="12.0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  <c r="AF761" s="5"/>
      <c r="AG761" s="5"/>
      <c r="AH761" s="5"/>
      <c r="AI761" s="5"/>
      <c r="AJ761" s="5"/>
      <c r="AK761" s="5"/>
      <c r="AL761" s="5"/>
      <c r="AM761" s="5"/>
      <c r="AN761" s="5"/>
      <c r="AO761" s="5"/>
    </row>
    <row r="762" ht="12.0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  <c r="AF762" s="5"/>
      <c r="AG762" s="5"/>
      <c r="AH762" s="5"/>
      <c r="AI762" s="5"/>
      <c r="AJ762" s="5"/>
      <c r="AK762" s="5"/>
      <c r="AL762" s="5"/>
      <c r="AM762" s="5"/>
      <c r="AN762" s="5"/>
      <c r="AO762" s="5"/>
    </row>
    <row r="763" ht="12.0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  <c r="AF763" s="5"/>
      <c r="AG763" s="5"/>
      <c r="AH763" s="5"/>
      <c r="AI763" s="5"/>
      <c r="AJ763" s="5"/>
      <c r="AK763" s="5"/>
      <c r="AL763" s="5"/>
      <c r="AM763" s="5"/>
      <c r="AN763" s="5"/>
      <c r="AO763" s="5"/>
    </row>
    <row r="764" ht="12.0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  <c r="AF764" s="5"/>
      <c r="AG764" s="5"/>
      <c r="AH764" s="5"/>
      <c r="AI764" s="5"/>
      <c r="AJ764" s="5"/>
      <c r="AK764" s="5"/>
      <c r="AL764" s="5"/>
      <c r="AM764" s="5"/>
      <c r="AN764" s="5"/>
      <c r="AO764" s="5"/>
    </row>
    <row r="765" ht="12.0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  <c r="AF765" s="5"/>
      <c r="AG765" s="5"/>
      <c r="AH765" s="5"/>
      <c r="AI765" s="5"/>
      <c r="AJ765" s="5"/>
      <c r="AK765" s="5"/>
      <c r="AL765" s="5"/>
      <c r="AM765" s="5"/>
      <c r="AN765" s="5"/>
      <c r="AO765" s="5"/>
    </row>
    <row r="766" ht="12.0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  <c r="AF766" s="5"/>
      <c r="AG766" s="5"/>
      <c r="AH766" s="5"/>
      <c r="AI766" s="5"/>
      <c r="AJ766" s="5"/>
      <c r="AK766" s="5"/>
      <c r="AL766" s="5"/>
      <c r="AM766" s="5"/>
      <c r="AN766" s="5"/>
      <c r="AO766" s="5"/>
    </row>
    <row r="767" ht="12.0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  <c r="AF767" s="5"/>
      <c r="AG767" s="5"/>
      <c r="AH767" s="5"/>
      <c r="AI767" s="5"/>
      <c r="AJ767" s="5"/>
      <c r="AK767" s="5"/>
      <c r="AL767" s="5"/>
      <c r="AM767" s="5"/>
      <c r="AN767" s="5"/>
      <c r="AO767" s="5"/>
    </row>
    <row r="768" ht="12.0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  <c r="AF768" s="5"/>
      <c r="AG768" s="5"/>
      <c r="AH768" s="5"/>
      <c r="AI768" s="5"/>
      <c r="AJ768" s="5"/>
      <c r="AK768" s="5"/>
      <c r="AL768" s="5"/>
      <c r="AM768" s="5"/>
      <c r="AN768" s="5"/>
      <c r="AO768" s="5"/>
    </row>
    <row r="769" ht="12.0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  <c r="AF769" s="5"/>
      <c r="AG769" s="5"/>
      <c r="AH769" s="5"/>
      <c r="AI769" s="5"/>
      <c r="AJ769" s="5"/>
      <c r="AK769" s="5"/>
      <c r="AL769" s="5"/>
      <c r="AM769" s="5"/>
      <c r="AN769" s="5"/>
      <c r="AO769" s="5"/>
    </row>
    <row r="770" ht="12.0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  <c r="AF770" s="5"/>
      <c r="AG770" s="5"/>
      <c r="AH770" s="5"/>
      <c r="AI770" s="5"/>
      <c r="AJ770" s="5"/>
      <c r="AK770" s="5"/>
      <c r="AL770" s="5"/>
      <c r="AM770" s="5"/>
      <c r="AN770" s="5"/>
      <c r="AO770" s="5"/>
    </row>
    <row r="771" ht="12.0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  <c r="AF771" s="5"/>
      <c r="AG771" s="5"/>
      <c r="AH771" s="5"/>
      <c r="AI771" s="5"/>
      <c r="AJ771" s="5"/>
      <c r="AK771" s="5"/>
      <c r="AL771" s="5"/>
      <c r="AM771" s="5"/>
      <c r="AN771" s="5"/>
      <c r="AO771" s="5"/>
    </row>
    <row r="772" ht="12.0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  <c r="AF772" s="5"/>
      <c r="AG772" s="5"/>
      <c r="AH772" s="5"/>
      <c r="AI772" s="5"/>
      <c r="AJ772" s="5"/>
      <c r="AK772" s="5"/>
      <c r="AL772" s="5"/>
      <c r="AM772" s="5"/>
      <c r="AN772" s="5"/>
      <c r="AO772" s="5"/>
    </row>
    <row r="773" ht="12.0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  <c r="AF773" s="5"/>
      <c r="AG773" s="5"/>
      <c r="AH773" s="5"/>
      <c r="AI773" s="5"/>
      <c r="AJ773" s="5"/>
      <c r="AK773" s="5"/>
      <c r="AL773" s="5"/>
      <c r="AM773" s="5"/>
      <c r="AN773" s="5"/>
      <c r="AO773" s="5"/>
    </row>
    <row r="774" ht="12.0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  <c r="AF774" s="5"/>
      <c r="AG774" s="5"/>
      <c r="AH774" s="5"/>
      <c r="AI774" s="5"/>
      <c r="AJ774" s="5"/>
      <c r="AK774" s="5"/>
      <c r="AL774" s="5"/>
      <c r="AM774" s="5"/>
      <c r="AN774" s="5"/>
      <c r="AO774" s="5"/>
    </row>
    <row r="775" ht="12.0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  <c r="AF775" s="5"/>
      <c r="AG775" s="5"/>
      <c r="AH775" s="5"/>
      <c r="AI775" s="5"/>
      <c r="AJ775" s="5"/>
      <c r="AK775" s="5"/>
      <c r="AL775" s="5"/>
      <c r="AM775" s="5"/>
      <c r="AN775" s="5"/>
      <c r="AO775" s="5"/>
    </row>
    <row r="776" ht="12.0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  <c r="AF776" s="5"/>
      <c r="AG776" s="5"/>
      <c r="AH776" s="5"/>
      <c r="AI776" s="5"/>
      <c r="AJ776" s="5"/>
      <c r="AK776" s="5"/>
      <c r="AL776" s="5"/>
      <c r="AM776" s="5"/>
      <c r="AN776" s="5"/>
      <c r="AO776" s="5"/>
    </row>
    <row r="777" ht="12.0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  <c r="AF777" s="5"/>
      <c r="AG777" s="5"/>
      <c r="AH777" s="5"/>
      <c r="AI777" s="5"/>
      <c r="AJ777" s="5"/>
      <c r="AK777" s="5"/>
      <c r="AL777" s="5"/>
      <c r="AM777" s="5"/>
      <c r="AN777" s="5"/>
      <c r="AO777" s="5"/>
    </row>
    <row r="778" ht="12.0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  <c r="AF778" s="5"/>
      <c r="AG778" s="5"/>
      <c r="AH778" s="5"/>
      <c r="AI778" s="5"/>
      <c r="AJ778" s="5"/>
      <c r="AK778" s="5"/>
      <c r="AL778" s="5"/>
      <c r="AM778" s="5"/>
      <c r="AN778" s="5"/>
      <c r="AO778" s="5"/>
    </row>
    <row r="779" ht="12.0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  <c r="AF779" s="5"/>
      <c r="AG779" s="5"/>
      <c r="AH779" s="5"/>
      <c r="AI779" s="5"/>
      <c r="AJ779" s="5"/>
      <c r="AK779" s="5"/>
      <c r="AL779" s="5"/>
      <c r="AM779" s="5"/>
      <c r="AN779" s="5"/>
      <c r="AO779" s="5"/>
    </row>
    <row r="780" ht="12.0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  <c r="AF780" s="5"/>
      <c r="AG780" s="5"/>
      <c r="AH780" s="5"/>
      <c r="AI780" s="5"/>
      <c r="AJ780" s="5"/>
      <c r="AK780" s="5"/>
      <c r="AL780" s="5"/>
      <c r="AM780" s="5"/>
      <c r="AN780" s="5"/>
      <c r="AO780" s="5"/>
    </row>
    <row r="781" ht="12.0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  <c r="AF781" s="5"/>
      <c r="AG781" s="5"/>
      <c r="AH781" s="5"/>
      <c r="AI781" s="5"/>
      <c r="AJ781" s="5"/>
      <c r="AK781" s="5"/>
      <c r="AL781" s="5"/>
      <c r="AM781" s="5"/>
      <c r="AN781" s="5"/>
      <c r="AO781" s="5"/>
    </row>
    <row r="782" ht="12.0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  <c r="AF782" s="5"/>
      <c r="AG782" s="5"/>
      <c r="AH782" s="5"/>
      <c r="AI782" s="5"/>
      <c r="AJ782" s="5"/>
      <c r="AK782" s="5"/>
      <c r="AL782" s="5"/>
      <c r="AM782" s="5"/>
      <c r="AN782" s="5"/>
      <c r="AO782" s="5"/>
    </row>
    <row r="783" ht="12.0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  <c r="AF783" s="5"/>
      <c r="AG783" s="5"/>
      <c r="AH783" s="5"/>
      <c r="AI783" s="5"/>
      <c r="AJ783" s="5"/>
      <c r="AK783" s="5"/>
      <c r="AL783" s="5"/>
      <c r="AM783" s="5"/>
      <c r="AN783" s="5"/>
      <c r="AO783" s="5"/>
    </row>
    <row r="784" ht="12.0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  <c r="AF784" s="5"/>
      <c r="AG784" s="5"/>
      <c r="AH784" s="5"/>
      <c r="AI784" s="5"/>
      <c r="AJ784" s="5"/>
      <c r="AK784" s="5"/>
      <c r="AL784" s="5"/>
      <c r="AM784" s="5"/>
      <c r="AN784" s="5"/>
      <c r="AO784" s="5"/>
    </row>
    <row r="785" ht="12.0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  <c r="AF785" s="5"/>
      <c r="AG785" s="5"/>
      <c r="AH785" s="5"/>
      <c r="AI785" s="5"/>
      <c r="AJ785" s="5"/>
      <c r="AK785" s="5"/>
      <c r="AL785" s="5"/>
      <c r="AM785" s="5"/>
      <c r="AN785" s="5"/>
      <c r="AO785" s="5"/>
    </row>
    <row r="786" ht="12.0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  <c r="AF786" s="5"/>
      <c r="AG786" s="5"/>
      <c r="AH786" s="5"/>
      <c r="AI786" s="5"/>
      <c r="AJ786" s="5"/>
      <c r="AK786" s="5"/>
      <c r="AL786" s="5"/>
      <c r="AM786" s="5"/>
      <c r="AN786" s="5"/>
      <c r="AO786" s="5"/>
    </row>
    <row r="787" ht="12.0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  <c r="AF787" s="5"/>
      <c r="AG787" s="5"/>
      <c r="AH787" s="5"/>
      <c r="AI787" s="5"/>
      <c r="AJ787" s="5"/>
      <c r="AK787" s="5"/>
      <c r="AL787" s="5"/>
      <c r="AM787" s="5"/>
      <c r="AN787" s="5"/>
      <c r="AO787" s="5"/>
    </row>
    <row r="788" ht="12.0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  <c r="AF788" s="5"/>
      <c r="AG788" s="5"/>
      <c r="AH788" s="5"/>
      <c r="AI788" s="5"/>
      <c r="AJ788" s="5"/>
      <c r="AK788" s="5"/>
      <c r="AL788" s="5"/>
      <c r="AM788" s="5"/>
      <c r="AN788" s="5"/>
      <c r="AO788" s="5"/>
    </row>
    <row r="789" ht="12.0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  <c r="AF789" s="5"/>
      <c r="AG789" s="5"/>
      <c r="AH789" s="5"/>
      <c r="AI789" s="5"/>
      <c r="AJ789" s="5"/>
      <c r="AK789" s="5"/>
      <c r="AL789" s="5"/>
      <c r="AM789" s="5"/>
      <c r="AN789" s="5"/>
      <c r="AO789" s="5"/>
    </row>
    <row r="790" ht="12.0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  <c r="AF790" s="5"/>
      <c r="AG790" s="5"/>
      <c r="AH790" s="5"/>
      <c r="AI790" s="5"/>
      <c r="AJ790" s="5"/>
      <c r="AK790" s="5"/>
      <c r="AL790" s="5"/>
      <c r="AM790" s="5"/>
      <c r="AN790" s="5"/>
      <c r="AO790" s="5"/>
    </row>
    <row r="791" ht="12.0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  <c r="AF791" s="5"/>
      <c r="AG791" s="5"/>
      <c r="AH791" s="5"/>
      <c r="AI791" s="5"/>
      <c r="AJ791" s="5"/>
      <c r="AK791" s="5"/>
      <c r="AL791" s="5"/>
      <c r="AM791" s="5"/>
      <c r="AN791" s="5"/>
      <c r="AO791" s="5"/>
    </row>
    <row r="792" ht="12.0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  <c r="AF792" s="5"/>
      <c r="AG792" s="5"/>
      <c r="AH792" s="5"/>
      <c r="AI792" s="5"/>
      <c r="AJ792" s="5"/>
      <c r="AK792" s="5"/>
      <c r="AL792" s="5"/>
      <c r="AM792" s="5"/>
      <c r="AN792" s="5"/>
      <c r="AO792" s="5"/>
    </row>
    <row r="793" ht="12.0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  <c r="AF793" s="5"/>
      <c r="AG793" s="5"/>
      <c r="AH793" s="5"/>
      <c r="AI793" s="5"/>
      <c r="AJ793" s="5"/>
      <c r="AK793" s="5"/>
      <c r="AL793" s="5"/>
      <c r="AM793" s="5"/>
      <c r="AN793" s="5"/>
      <c r="AO793" s="5"/>
    </row>
    <row r="794" ht="12.0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  <c r="AF794" s="5"/>
      <c r="AG794" s="5"/>
      <c r="AH794" s="5"/>
      <c r="AI794" s="5"/>
      <c r="AJ794" s="5"/>
      <c r="AK794" s="5"/>
      <c r="AL794" s="5"/>
      <c r="AM794" s="5"/>
      <c r="AN794" s="5"/>
      <c r="AO794" s="5"/>
    </row>
    <row r="795" ht="12.0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  <c r="AF795" s="5"/>
      <c r="AG795" s="5"/>
      <c r="AH795" s="5"/>
      <c r="AI795" s="5"/>
      <c r="AJ795" s="5"/>
      <c r="AK795" s="5"/>
      <c r="AL795" s="5"/>
      <c r="AM795" s="5"/>
      <c r="AN795" s="5"/>
      <c r="AO795" s="5"/>
    </row>
    <row r="796" ht="12.0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  <c r="AF796" s="5"/>
      <c r="AG796" s="5"/>
      <c r="AH796" s="5"/>
      <c r="AI796" s="5"/>
      <c r="AJ796" s="5"/>
      <c r="AK796" s="5"/>
      <c r="AL796" s="5"/>
      <c r="AM796" s="5"/>
      <c r="AN796" s="5"/>
      <c r="AO796" s="5"/>
    </row>
    <row r="797" ht="12.0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  <c r="AF797" s="5"/>
      <c r="AG797" s="5"/>
      <c r="AH797" s="5"/>
      <c r="AI797" s="5"/>
      <c r="AJ797" s="5"/>
      <c r="AK797" s="5"/>
      <c r="AL797" s="5"/>
      <c r="AM797" s="5"/>
      <c r="AN797" s="5"/>
      <c r="AO797" s="5"/>
    </row>
    <row r="798" ht="12.0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  <c r="AF798" s="5"/>
      <c r="AG798" s="5"/>
      <c r="AH798" s="5"/>
      <c r="AI798" s="5"/>
      <c r="AJ798" s="5"/>
      <c r="AK798" s="5"/>
      <c r="AL798" s="5"/>
      <c r="AM798" s="5"/>
      <c r="AN798" s="5"/>
      <c r="AO798" s="5"/>
    </row>
    <row r="799" ht="12.0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  <c r="AF799" s="5"/>
      <c r="AG799" s="5"/>
      <c r="AH799" s="5"/>
      <c r="AI799" s="5"/>
      <c r="AJ799" s="5"/>
      <c r="AK799" s="5"/>
      <c r="AL799" s="5"/>
      <c r="AM799" s="5"/>
      <c r="AN799" s="5"/>
      <c r="AO799" s="5"/>
    </row>
    <row r="800" ht="12.0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  <c r="AF800" s="5"/>
      <c r="AG800" s="5"/>
      <c r="AH800" s="5"/>
      <c r="AI800" s="5"/>
      <c r="AJ800" s="5"/>
      <c r="AK800" s="5"/>
      <c r="AL800" s="5"/>
      <c r="AM800" s="5"/>
      <c r="AN800" s="5"/>
      <c r="AO800" s="5"/>
    </row>
    <row r="801" ht="12.0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  <c r="AF801" s="5"/>
      <c r="AG801" s="5"/>
      <c r="AH801" s="5"/>
      <c r="AI801" s="5"/>
      <c r="AJ801" s="5"/>
      <c r="AK801" s="5"/>
      <c r="AL801" s="5"/>
      <c r="AM801" s="5"/>
      <c r="AN801" s="5"/>
      <c r="AO801" s="5"/>
    </row>
    <row r="802" ht="12.0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  <c r="AF802" s="5"/>
      <c r="AG802" s="5"/>
      <c r="AH802" s="5"/>
      <c r="AI802" s="5"/>
      <c r="AJ802" s="5"/>
      <c r="AK802" s="5"/>
      <c r="AL802" s="5"/>
      <c r="AM802" s="5"/>
      <c r="AN802" s="5"/>
      <c r="AO802" s="5"/>
    </row>
    <row r="803" ht="12.0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  <c r="AF803" s="5"/>
      <c r="AG803" s="5"/>
      <c r="AH803" s="5"/>
      <c r="AI803" s="5"/>
      <c r="AJ803" s="5"/>
      <c r="AK803" s="5"/>
      <c r="AL803" s="5"/>
      <c r="AM803" s="5"/>
      <c r="AN803" s="5"/>
      <c r="AO803" s="5"/>
    </row>
    <row r="804" ht="12.0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  <c r="AF804" s="5"/>
      <c r="AG804" s="5"/>
      <c r="AH804" s="5"/>
      <c r="AI804" s="5"/>
      <c r="AJ804" s="5"/>
      <c r="AK804" s="5"/>
      <c r="AL804" s="5"/>
      <c r="AM804" s="5"/>
      <c r="AN804" s="5"/>
      <c r="AO804" s="5"/>
    </row>
    <row r="805" ht="12.0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  <c r="AF805" s="5"/>
      <c r="AG805" s="5"/>
      <c r="AH805" s="5"/>
      <c r="AI805" s="5"/>
      <c r="AJ805" s="5"/>
      <c r="AK805" s="5"/>
      <c r="AL805" s="5"/>
      <c r="AM805" s="5"/>
      <c r="AN805" s="5"/>
      <c r="AO805" s="5"/>
    </row>
    <row r="806" ht="12.0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  <c r="AF806" s="5"/>
      <c r="AG806" s="5"/>
      <c r="AH806" s="5"/>
      <c r="AI806" s="5"/>
      <c r="AJ806" s="5"/>
      <c r="AK806" s="5"/>
      <c r="AL806" s="5"/>
      <c r="AM806" s="5"/>
      <c r="AN806" s="5"/>
      <c r="AO806" s="5"/>
    </row>
    <row r="807" ht="12.0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  <c r="AF807" s="5"/>
      <c r="AG807" s="5"/>
      <c r="AH807" s="5"/>
      <c r="AI807" s="5"/>
      <c r="AJ807" s="5"/>
      <c r="AK807" s="5"/>
      <c r="AL807" s="5"/>
      <c r="AM807" s="5"/>
      <c r="AN807" s="5"/>
      <c r="AO807" s="5"/>
    </row>
    <row r="808" ht="12.0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  <c r="AF808" s="5"/>
      <c r="AG808" s="5"/>
      <c r="AH808" s="5"/>
      <c r="AI808" s="5"/>
      <c r="AJ808" s="5"/>
      <c r="AK808" s="5"/>
      <c r="AL808" s="5"/>
      <c r="AM808" s="5"/>
      <c r="AN808" s="5"/>
      <c r="AO808" s="5"/>
    </row>
    <row r="809" ht="12.0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  <c r="AF809" s="5"/>
      <c r="AG809" s="5"/>
      <c r="AH809" s="5"/>
      <c r="AI809" s="5"/>
      <c r="AJ809" s="5"/>
      <c r="AK809" s="5"/>
      <c r="AL809" s="5"/>
      <c r="AM809" s="5"/>
      <c r="AN809" s="5"/>
      <c r="AO809" s="5"/>
    </row>
    <row r="810" ht="12.0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  <c r="AF810" s="5"/>
      <c r="AG810" s="5"/>
      <c r="AH810" s="5"/>
      <c r="AI810" s="5"/>
      <c r="AJ810" s="5"/>
      <c r="AK810" s="5"/>
      <c r="AL810" s="5"/>
      <c r="AM810" s="5"/>
      <c r="AN810" s="5"/>
      <c r="AO810" s="5"/>
    </row>
    <row r="811" ht="12.0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  <c r="AF811" s="5"/>
      <c r="AG811" s="5"/>
      <c r="AH811" s="5"/>
      <c r="AI811" s="5"/>
      <c r="AJ811" s="5"/>
      <c r="AK811" s="5"/>
      <c r="AL811" s="5"/>
      <c r="AM811" s="5"/>
      <c r="AN811" s="5"/>
      <c r="AO811" s="5"/>
    </row>
    <row r="812" ht="12.0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  <c r="AF812" s="5"/>
      <c r="AG812" s="5"/>
      <c r="AH812" s="5"/>
      <c r="AI812" s="5"/>
      <c r="AJ812" s="5"/>
      <c r="AK812" s="5"/>
      <c r="AL812" s="5"/>
      <c r="AM812" s="5"/>
      <c r="AN812" s="5"/>
      <c r="AO812" s="5"/>
    </row>
    <row r="813" ht="12.0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  <c r="AF813" s="5"/>
      <c r="AG813" s="5"/>
      <c r="AH813" s="5"/>
      <c r="AI813" s="5"/>
      <c r="AJ813" s="5"/>
      <c r="AK813" s="5"/>
      <c r="AL813" s="5"/>
      <c r="AM813" s="5"/>
      <c r="AN813" s="5"/>
      <c r="AO813" s="5"/>
    </row>
    <row r="814" ht="12.0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  <c r="AF814" s="5"/>
      <c r="AG814" s="5"/>
      <c r="AH814" s="5"/>
      <c r="AI814" s="5"/>
      <c r="AJ814" s="5"/>
      <c r="AK814" s="5"/>
      <c r="AL814" s="5"/>
      <c r="AM814" s="5"/>
      <c r="AN814" s="5"/>
      <c r="AO814" s="5"/>
    </row>
    <row r="815" ht="12.0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  <c r="AF815" s="5"/>
      <c r="AG815" s="5"/>
      <c r="AH815" s="5"/>
      <c r="AI815" s="5"/>
      <c r="AJ815" s="5"/>
      <c r="AK815" s="5"/>
      <c r="AL815" s="5"/>
      <c r="AM815" s="5"/>
      <c r="AN815" s="5"/>
      <c r="AO815" s="5"/>
    </row>
    <row r="816" ht="12.0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  <c r="AF816" s="5"/>
      <c r="AG816" s="5"/>
      <c r="AH816" s="5"/>
      <c r="AI816" s="5"/>
      <c r="AJ816" s="5"/>
      <c r="AK816" s="5"/>
      <c r="AL816" s="5"/>
      <c r="AM816" s="5"/>
      <c r="AN816" s="5"/>
      <c r="AO816" s="5"/>
    </row>
    <row r="817" ht="12.0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  <c r="AF817" s="5"/>
      <c r="AG817" s="5"/>
      <c r="AH817" s="5"/>
      <c r="AI817" s="5"/>
      <c r="AJ817" s="5"/>
      <c r="AK817" s="5"/>
      <c r="AL817" s="5"/>
      <c r="AM817" s="5"/>
      <c r="AN817" s="5"/>
      <c r="AO817" s="5"/>
    </row>
    <row r="818" ht="12.0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  <c r="AF818" s="5"/>
      <c r="AG818" s="5"/>
      <c r="AH818" s="5"/>
      <c r="AI818" s="5"/>
      <c r="AJ818" s="5"/>
      <c r="AK818" s="5"/>
      <c r="AL818" s="5"/>
      <c r="AM818" s="5"/>
      <c r="AN818" s="5"/>
      <c r="AO818" s="5"/>
    </row>
    <row r="819" ht="12.0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  <c r="AF819" s="5"/>
      <c r="AG819" s="5"/>
      <c r="AH819" s="5"/>
      <c r="AI819" s="5"/>
      <c r="AJ819" s="5"/>
      <c r="AK819" s="5"/>
      <c r="AL819" s="5"/>
      <c r="AM819" s="5"/>
      <c r="AN819" s="5"/>
      <c r="AO819" s="5"/>
    </row>
    <row r="820" ht="12.0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  <c r="AF820" s="5"/>
      <c r="AG820" s="5"/>
      <c r="AH820" s="5"/>
      <c r="AI820" s="5"/>
      <c r="AJ820" s="5"/>
      <c r="AK820" s="5"/>
      <c r="AL820" s="5"/>
      <c r="AM820" s="5"/>
      <c r="AN820" s="5"/>
      <c r="AO820" s="5"/>
    </row>
    <row r="821" ht="12.0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  <c r="AF821" s="5"/>
      <c r="AG821" s="5"/>
      <c r="AH821" s="5"/>
      <c r="AI821" s="5"/>
      <c r="AJ821" s="5"/>
      <c r="AK821" s="5"/>
      <c r="AL821" s="5"/>
      <c r="AM821" s="5"/>
      <c r="AN821" s="5"/>
      <c r="AO821" s="5"/>
    </row>
    <row r="822" ht="12.0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  <c r="AF822" s="5"/>
      <c r="AG822" s="5"/>
      <c r="AH822" s="5"/>
      <c r="AI822" s="5"/>
      <c r="AJ822" s="5"/>
      <c r="AK822" s="5"/>
      <c r="AL822" s="5"/>
      <c r="AM822" s="5"/>
      <c r="AN822" s="5"/>
      <c r="AO822" s="5"/>
    </row>
    <row r="823" ht="12.0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  <c r="AF823" s="5"/>
      <c r="AG823" s="5"/>
      <c r="AH823" s="5"/>
      <c r="AI823" s="5"/>
      <c r="AJ823" s="5"/>
      <c r="AK823" s="5"/>
      <c r="AL823" s="5"/>
      <c r="AM823" s="5"/>
      <c r="AN823" s="5"/>
      <c r="AO823" s="5"/>
    </row>
    <row r="824" ht="12.0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  <c r="AF824" s="5"/>
      <c r="AG824" s="5"/>
      <c r="AH824" s="5"/>
      <c r="AI824" s="5"/>
      <c r="AJ824" s="5"/>
      <c r="AK824" s="5"/>
      <c r="AL824" s="5"/>
      <c r="AM824" s="5"/>
      <c r="AN824" s="5"/>
      <c r="AO824" s="5"/>
    </row>
    <row r="825" ht="12.0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  <c r="AF825" s="5"/>
      <c r="AG825" s="5"/>
      <c r="AH825" s="5"/>
      <c r="AI825" s="5"/>
      <c r="AJ825" s="5"/>
      <c r="AK825" s="5"/>
      <c r="AL825" s="5"/>
      <c r="AM825" s="5"/>
      <c r="AN825" s="5"/>
      <c r="AO825" s="5"/>
    </row>
    <row r="826" ht="12.0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  <c r="AF826" s="5"/>
      <c r="AG826" s="5"/>
      <c r="AH826" s="5"/>
      <c r="AI826" s="5"/>
      <c r="AJ826" s="5"/>
      <c r="AK826" s="5"/>
      <c r="AL826" s="5"/>
      <c r="AM826" s="5"/>
      <c r="AN826" s="5"/>
      <c r="AO826" s="5"/>
    </row>
    <row r="827" ht="12.0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  <c r="AF827" s="5"/>
      <c r="AG827" s="5"/>
      <c r="AH827" s="5"/>
      <c r="AI827" s="5"/>
      <c r="AJ827" s="5"/>
      <c r="AK827" s="5"/>
      <c r="AL827" s="5"/>
      <c r="AM827" s="5"/>
      <c r="AN827" s="5"/>
      <c r="AO827" s="5"/>
    </row>
    <row r="828" ht="12.0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  <c r="AF828" s="5"/>
      <c r="AG828" s="5"/>
      <c r="AH828" s="5"/>
      <c r="AI828" s="5"/>
      <c r="AJ828" s="5"/>
      <c r="AK828" s="5"/>
      <c r="AL828" s="5"/>
      <c r="AM828" s="5"/>
      <c r="AN828" s="5"/>
      <c r="AO828" s="5"/>
    </row>
    <row r="829" ht="12.0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  <c r="AF829" s="5"/>
      <c r="AG829" s="5"/>
      <c r="AH829" s="5"/>
      <c r="AI829" s="5"/>
      <c r="AJ829" s="5"/>
      <c r="AK829" s="5"/>
      <c r="AL829" s="5"/>
      <c r="AM829" s="5"/>
      <c r="AN829" s="5"/>
      <c r="AO829" s="5"/>
    </row>
    <row r="830" ht="12.0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  <c r="AF830" s="5"/>
      <c r="AG830" s="5"/>
      <c r="AH830" s="5"/>
      <c r="AI830" s="5"/>
      <c r="AJ830" s="5"/>
      <c r="AK830" s="5"/>
      <c r="AL830" s="5"/>
      <c r="AM830" s="5"/>
      <c r="AN830" s="5"/>
      <c r="AO830" s="5"/>
    </row>
    <row r="831" ht="12.0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  <c r="AF831" s="5"/>
      <c r="AG831" s="5"/>
      <c r="AH831" s="5"/>
      <c r="AI831" s="5"/>
      <c r="AJ831" s="5"/>
      <c r="AK831" s="5"/>
      <c r="AL831" s="5"/>
      <c r="AM831" s="5"/>
      <c r="AN831" s="5"/>
      <c r="AO831" s="5"/>
    </row>
    <row r="832" ht="12.0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  <c r="AF832" s="5"/>
      <c r="AG832" s="5"/>
      <c r="AH832" s="5"/>
      <c r="AI832" s="5"/>
      <c r="AJ832" s="5"/>
      <c r="AK832" s="5"/>
      <c r="AL832" s="5"/>
      <c r="AM832" s="5"/>
      <c r="AN832" s="5"/>
      <c r="AO832" s="5"/>
    </row>
    <row r="833" ht="12.0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  <c r="AF833" s="5"/>
      <c r="AG833" s="5"/>
      <c r="AH833" s="5"/>
      <c r="AI833" s="5"/>
      <c r="AJ833" s="5"/>
      <c r="AK833" s="5"/>
      <c r="AL833" s="5"/>
      <c r="AM833" s="5"/>
      <c r="AN833" s="5"/>
      <c r="AO833" s="5"/>
    </row>
    <row r="834" ht="12.0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  <c r="AF834" s="5"/>
      <c r="AG834" s="5"/>
      <c r="AH834" s="5"/>
      <c r="AI834" s="5"/>
      <c r="AJ834" s="5"/>
      <c r="AK834" s="5"/>
      <c r="AL834" s="5"/>
      <c r="AM834" s="5"/>
      <c r="AN834" s="5"/>
      <c r="AO834" s="5"/>
    </row>
    <row r="835" ht="12.0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  <c r="AF835" s="5"/>
      <c r="AG835" s="5"/>
      <c r="AH835" s="5"/>
      <c r="AI835" s="5"/>
      <c r="AJ835" s="5"/>
      <c r="AK835" s="5"/>
      <c r="AL835" s="5"/>
      <c r="AM835" s="5"/>
      <c r="AN835" s="5"/>
      <c r="AO835" s="5"/>
    </row>
    <row r="836" ht="12.0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  <c r="AF836" s="5"/>
      <c r="AG836" s="5"/>
      <c r="AH836" s="5"/>
      <c r="AI836" s="5"/>
      <c r="AJ836" s="5"/>
      <c r="AK836" s="5"/>
      <c r="AL836" s="5"/>
      <c r="AM836" s="5"/>
      <c r="AN836" s="5"/>
      <c r="AO836" s="5"/>
    </row>
    <row r="837" ht="12.0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  <c r="AF837" s="5"/>
      <c r="AG837" s="5"/>
      <c r="AH837" s="5"/>
      <c r="AI837" s="5"/>
      <c r="AJ837" s="5"/>
      <c r="AK837" s="5"/>
      <c r="AL837" s="5"/>
      <c r="AM837" s="5"/>
      <c r="AN837" s="5"/>
      <c r="AO837" s="5"/>
    </row>
    <row r="838" ht="12.0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  <c r="AF838" s="5"/>
      <c r="AG838" s="5"/>
      <c r="AH838" s="5"/>
      <c r="AI838" s="5"/>
      <c r="AJ838" s="5"/>
      <c r="AK838" s="5"/>
      <c r="AL838" s="5"/>
      <c r="AM838" s="5"/>
      <c r="AN838" s="5"/>
      <c r="AO838" s="5"/>
    </row>
    <row r="839" ht="12.0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  <c r="AF839" s="5"/>
      <c r="AG839" s="5"/>
      <c r="AH839" s="5"/>
      <c r="AI839" s="5"/>
      <c r="AJ839" s="5"/>
      <c r="AK839" s="5"/>
      <c r="AL839" s="5"/>
      <c r="AM839" s="5"/>
      <c r="AN839" s="5"/>
      <c r="AO839" s="5"/>
    </row>
    <row r="840" ht="12.0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  <c r="AF840" s="5"/>
      <c r="AG840" s="5"/>
      <c r="AH840" s="5"/>
      <c r="AI840" s="5"/>
      <c r="AJ840" s="5"/>
      <c r="AK840" s="5"/>
      <c r="AL840" s="5"/>
      <c r="AM840" s="5"/>
      <c r="AN840" s="5"/>
      <c r="AO840" s="5"/>
    </row>
    <row r="841" ht="12.0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  <c r="AF841" s="5"/>
      <c r="AG841" s="5"/>
      <c r="AH841" s="5"/>
      <c r="AI841" s="5"/>
      <c r="AJ841" s="5"/>
      <c r="AK841" s="5"/>
      <c r="AL841" s="5"/>
      <c r="AM841" s="5"/>
      <c r="AN841" s="5"/>
      <c r="AO841" s="5"/>
    </row>
    <row r="842" ht="12.0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  <c r="AF842" s="5"/>
      <c r="AG842" s="5"/>
      <c r="AH842" s="5"/>
      <c r="AI842" s="5"/>
      <c r="AJ842" s="5"/>
      <c r="AK842" s="5"/>
      <c r="AL842" s="5"/>
      <c r="AM842" s="5"/>
      <c r="AN842" s="5"/>
      <c r="AO842" s="5"/>
    </row>
    <row r="843" ht="12.0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  <c r="AF843" s="5"/>
      <c r="AG843" s="5"/>
      <c r="AH843" s="5"/>
      <c r="AI843" s="5"/>
      <c r="AJ843" s="5"/>
      <c r="AK843" s="5"/>
      <c r="AL843" s="5"/>
      <c r="AM843" s="5"/>
      <c r="AN843" s="5"/>
      <c r="AO843" s="5"/>
    </row>
    <row r="844" ht="12.0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  <c r="AF844" s="5"/>
      <c r="AG844" s="5"/>
      <c r="AH844" s="5"/>
      <c r="AI844" s="5"/>
      <c r="AJ844" s="5"/>
      <c r="AK844" s="5"/>
      <c r="AL844" s="5"/>
      <c r="AM844" s="5"/>
      <c r="AN844" s="5"/>
      <c r="AO844" s="5"/>
    </row>
    <row r="845" ht="12.0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  <c r="AF845" s="5"/>
      <c r="AG845" s="5"/>
      <c r="AH845" s="5"/>
      <c r="AI845" s="5"/>
      <c r="AJ845" s="5"/>
      <c r="AK845" s="5"/>
      <c r="AL845" s="5"/>
      <c r="AM845" s="5"/>
      <c r="AN845" s="5"/>
      <c r="AO845" s="5"/>
    </row>
    <row r="846" ht="12.0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  <c r="AF846" s="5"/>
      <c r="AG846" s="5"/>
      <c r="AH846" s="5"/>
      <c r="AI846" s="5"/>
      <c r="AJ846" s="5"/>
      <c r="AK846" s="5"/>
      <c r="AL846" s="5"/>
      <c r="AM846" s="5"/>
      <c r="AN846" s="5"/>
      <c r="AO846" s="5"/>
    </row>
    <row r="847" ht="12.0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  <c r="AF847" s="5"/>
      <c r="AG847" s="5"/>
      <c r="AH847" s="5"/>
      <c r="AI847" s="5"/>
      <c r="AJ847" s="5"/>
      <c r="AK847" s="5"/>
      <c r="AL847" s="5"/>
      <c r="AM847" s="5"/>
      <c r="AN847" s="5"/>
      <c r="AO847" s="5"/>
    </row>
    <row r="848" ht="12.0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  <c r="AF848" s="5"/>
      <c r="AG848" s="5"/>
      <c r="AH848" s="5"/>
      <c r="AI848" s="5"/>
      <c r="AJ848" s="5"/>
      <c r="AK848" s="5"/>
      <c r="AL848" s="5"/>
      <c r="AM848" s="5"/>
      <c r="AN848" s="5"/>
      <c r="AO848" s="5"/>
    </row>
    <row r="849" ht="12.0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  <c r="AF849" s="5"/>
      <c r="AG849" s="5"/>
      <c r="AH849" s="5"/>
      <c r="AI849" s="5"/>
      <c r="AJ849" s="5"/>
      <c r="AK849" s="5"/>
      <c r="AL849" s="5"/>
      <c r="AM849" s="5"/>
      <c r="AN849" s="5"/>
      <c r="AO849" s="5"/>
    </row>
    <row r="850" ht="12.0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  <c r="AF850" s="5"/>
      <c r="AG850" s="5"/>
      <c r="AH850" s="5"/>
      <c r="AI850" s="5"/>
      <c r="AJ850" s="5"/>
      <c r="AK850" s="5"/>
      <c r="AL850" s="5"/>
      <c r="AM850" s="5"/>
      <c r="AN850" s="5"/>
      <c r="AO850" s="5"/>
    </row>
    <row r="851" ht="12.0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  <c r="AF851" s="5"/>
      <c r="AG851" s="5"/>
      <c r="AH851" s="5"/>
      <c r="AI851" s="5"/>
      <c r="AJ851" s="5"/>
      <c r="AK851" s="5"/>
      <c r="AL851" s="5"/>
      <c r="AM851" s="5"/>
      <c r="AN851" s="5"/>
      <c r="AO851" s="5"/>
    </row>
    <row r="852" ht="12.0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  <c r="AF852" s="5"/>
      <c r="AG852" s="5"/>
      <c r="AH852" s="5"/>
      <c r="AI852" s="5"/>
      <c r="AJ852" s="5"/>
      <c r="AK852" s="5"/>
      <c r="AL852" s="5"/>
      <c r="AM852" s="5"/>
      <c r="AN852" s="5"/>
      <c r="AO852" s="5"/>
    </row>
    <row r="853" ht="12.0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  <c r="AF853" s="5"/>
      <c r="AG853" s="5"/>
      <c r="AH853" s="5"/>
      <c r="AI853" s="5"/>
      <c r="AJ853" s="5"/>
      <c r="AK853" s="5"/>
      <c r="AL853" s="5"/>
      <c r="AM853" s="5"/>
      <c r="AN853" s="5"/>
      <c r="AO853" s="5"/>
    </row>
    <row r="854" ht="12.0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  <c r="AF854" s="5"/>
      <c r="AG854" s="5"/>
      <c r="AH854" s="5"/>
      <c r="AI854" s="5"/>
      <c r="AJ854" s="5"/>
      <c r="AK854" s="5"/>
      <c r="AL854" s="5"/>
      <c r="AM854" s="5"/>
      <c r="AN854" s="5"/>
      <c r="AO854" s="5"/>
    </row>
    <row r="855" ht="12.0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  <c r="AF855" s="5"/>
      <c r="AG855" s="5"/>
      <c r="AH855" s="5"/>
      <c r="AI855" s="5"/>
      <c r="AJ855" s="5"/>
      <c r="AK855" s="5"/>
      <c r="AL855" s="5"/>
      <c r="AM855" s="5"/>
      <c r="AN855" s="5"/>
      <c r="AO855" s="5"/>
    </row>
    <row r="856" ht="12.0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  <c r="AF856" s="5"/>
      <c r="AG856" s="5"/>
      <c r="AH856" s="5"/>
      <c r="AI856" s="5"/>
      <c r="AJ856" s="5"/>
      <c r="AK856" s="5"/>
      <c r="AL856" s="5"/>
      <c r="AM856" s="5"/>
      <c r="AN856" s="5"/>
      <c r="AO856" s="5"/>
    </row>
    <row r="857" ht="12.0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  <c r="AF857" s="5"/>
      <c r="AG857" s="5"/>
      <c r="AH857" s="5"/>
      <c r="AI857" s="5"/>
      <c r="AJ857" s="5"/>
      <c r="AK857" s="5"/>
      <c r="AL857" s="5"/>
      <c r="AM857" s="5"/>
      <c r="AN857" s="5"/>
      <c r="AO857" s="5"/>
    </row>
    <row r="858" ht="12.0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  <c r="AF858" s="5"/>
      <c r="AG858" s="5"/>
      <c r="AH858" s="5"/>
      <c r="AI858" s="5"/>
      <c r="AJ858" s="5"/>
      <c r="AK858" s="5"/>
      <c r="AL858" s="5"/>
      <c r="AM858" s="5"/>
      <c r="AN858" s="5"/>
      <c r="AO858" s="5"/>
    </row>
    <row r="859" ht="12.0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  <c r="AF859" s="5"/>
      <c r="AG859" s="5"/>
      <c r="AH859" s="5"/>
      <c r="AI859" s="5"/>
      <c r="AJ859" s="5"/>
      <c r="AK859" s="5"/>
      <c r="AL859" s="5"/>
      <c r="AM859" s="5"/>
      <c r="AN859" s="5"/>
      <c r="AO859" s="5"/>
    </row>
    <row r="860" ht="12.0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  <c r="AF860" s="5"/>
      <c r="AG860" s="5"/>
      <c r="AH860" s="5"/>
      <c r="AI860" s="5"/>
      <c r="AJ860" s="5"/>
      <c r="AK860" s="5"/>
      <c r="AL860" s="5"/>
      <c r="AM860" s="5"/>
      <c r="AN860" s="5"/>
      <c r="AO860" s="5"/>
    </row>
    <row r="861" ht="12.0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  <c r="AF861" s="5"/>
      <c r="AG861" s="5"/>
      <c r="AH861" s="5"/>
      <c r="AI861" s="5"/>
      <c r="AJ861" s="5"/>
      <c r="AK861" s="5"/>
      <c r="AL861" s="5"/>
      <c r="AM861" s="5"/>
      <c r="AN861" s="5"/>
      <c r="AO861" s="5"/>
    </row>
    <row r="862" ht="12.0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  <c r="AF862" s="5"/>
      <c r="AG862" s="5"/>
      <c r="AH862" s="5"/>
      <c r="AI862" s="5"/>
      <c r="AJ862" s="5"/>
      <c r="AK862" s="5"/>
      <c r="AL862" s="5"/>
      <c r="AM862" s="5"/>
      <c r="AN862" s="5"/>
      <c r="AO862" s="5"/>
    </row>
    <row r="863" ht="12.0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  <c r="AF863" s="5"/>
      <c r="AG863" s="5"/>
      <c r="AH863" s="5"/>
      <c r="AI863" s="5"/>
      <c r="AJ863" s="5"/>
      <c r="AK863" s="5"/>
      <c r="AL863" s="5"/>
      <c r="AM863" s="5"/>
      <c r="AN863" s="5"/>
      <c r="AO863" s="5"/>
    </row>
    <row r="864" ht="12.0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  <c r="AF864" s="5"/>
      <c r="AG864" s="5"/>
      <c r="AH864" s="5"/>
      <c r="AI864" s="5"/>
      <c r="AJ864" s="5"/>
      <c r="AK864" s="5"/>
      <c r="AL864" s="5"/>
      <c r="AM864" s="5"/>
      <c r="AN864" s="5"/>
      <c r="AO864" s="5"/>
    </row>
    <row r="865" ht="12.0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  <c r="AF865" s="5"/>
      <c r="AG865" s="5"/>
      <c r="AH865" s="5"/>
      <c r="AI865" s="5"/>
      <c r="AJ865" s="5"/>
      <c r="AK865" s="5"/>
      <c r="AL865" s="5"/>
      <c r="AM865" s="5"/>
      <c r="AN865" s="5"/>
      <c r="AO865" s="5"/>
    </row>
    <row r="866" ht="12.0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  <c r="AF866" s="5"/>
      <c r="AG866" s="5"/>
      <c r="AH866" s="5"/>
      <c r="AI866" s="5"/>
      <c r="AJ866" s="5"/>
      <c r="AK866" s="5"/>
      <c r="AL866" s="5"/>
      <c r="AM866" s="5"/>
      <c r="AN866" s="5"/>
      <c r="AO866" s="5"/>
    </row>
    <row r="867" ht="12.0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  <c r="AF867" s="5"/>
      <c r="AG867" s="5"/>
      <c r="AH867" s="5"/>
      <c r="AI867" s="5"/>
      <c r="AJ867" s="5"/>
      <c r="AK867" s="5"/>
      <c r="AL867" s="5"/>
      <c r="AM867" s="5"/>
      <c r="AN867" s="5"/>
      <c r="AO867" s="5"/>
    </row>
    <row r="868" ht="12.0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  <c r="AF868" s="5"/>
      <c r="AG868" s="5"/>
      <c r="AH868" s="5"/>
      <c r="AI868" s="5"/>
      <c r="AJ868" s="5"/>
      <c r="AK868" s="5"/>
      <c r="AL868" s="5"/>
      <c r="AM868" s="5"/>
      <c r="AN868" s="5"/>
      <c r="AO868" s="5"/>
    </row>
    <row r="869" ht="12.0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  <c r="AF869" s="5"/>
      <c r="AG869" s="5"/>
      <c r="AH869" s="5"/>
      <c r="AI869" s="5"/>
      <c r="AJ869" s="5"/>
      <c r="AK869" s="5"/>
      <c r="AL869" s="5"/>
      <c r="AM869" s="5"/>
      <c r="AN869" s="5"/>
      <c r="AO869" s="5"/>
    </row>
    <row r="870" ht="12.0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  <c r="AF870" s="5"/>
      <c r="AG870" s="5"/>
      <c r="AH870" s="5"/>
      <c r="AI870" s="5"/>
      <c r="AJ870" s="5"/>
      <c r="AK870" s="5"/>
      <c r="AL870" s="5"/>
      <c r="AM870" s="5"/>
      <c r="AN870" s="5"/>
      <c r="AO870" s="5"/>
    </row>
    <row r="871" ht="12.0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  <c r="AF871" s="5"/>
      <c r="AG871" s="5"/>
      <c r="AH871" s="5"/>
      <c r="AI871" s="5"/>
      <c r="AJ871" s="5"/>
      <c r="AK871" s="5"/>
      <c r="AL871" s="5"/>
      <c r="AM871" s="5"/>
      <c r="AN871" s="5"/>
      <c r="AO871" s="5"/>
    </row>
    <row r="872" ht="12.0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  <c r="AF872" s="5"/>
      <c r="AG872" s="5"/>
      <c r="AH872" s="5"/>
      <c r="AI872" s="5"/>
      <c r="AJ872" s="5"/>
      <c r="AK872" s="5"/>
      <c r="AL872" s="5"/>
      <c r="AM872" s="5"/>
      <c r="AN872" s="5"/>
      <c r="AO872" s="5"/>
    </row>
    <row r="873" ht="12.0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  <c r="AF873" s="5"/>
      <c r="AG873" s="5"/>
      <c r="AH873" s="5"/>
      <c r="AI873" s="5"/>
      <c r="AJ873" s="5"/>
      <c r="AK873" s="5"/>
      <c r="AL873" s="5"/>
      <c r="AM873" s="5"/>
      <c r="AN873" s="5"/>
      <c r="AO873" s="5"/>
    </row>
    <row r="874" ht="12.0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  <c r="AF874" s="5"/>
      <c r="AG874" s="5"/>
      <c r="AH874" s="5"/>
      <c r="AI874" s="5"/>
      <c r="AJ874" s="5"/>
      <c r="AK874" s="5"/>
      <c r="AL874" s="5"/>
      <c r="AM874" s="5"/>
      <c r="AN874" s="5"/>
      <c r="AO874" s="5"/>
    </row>
    <row r="875" ht="12.0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  <c r="AF875" s="5"/>
      <c r="AG875" s="5"/>
      <c r="AH875" s="5"/>
      <c r="AI875" s="5"/>
      <c r="AJ875" s="5"/>
      <c r="AK875" s="5"/>
      <c r="AL875" s="5"/>
      <c r="AM875" s="5"/>
      <c r="AN875" s="5"/>
      <c r="AO875" s="5"/>
    </row>
    <row r="876" ht="12.0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  <c r="AF876" s="5"/>
      <c r="AG876" s="5"/>
      <c r="AH876" s="5"/>
      <c r="AI876" s="5"/>
      <c r="AJ876" s="5"/>
      <c r="AK876" s="5"/>
      <c r="AL876" s="5"/>
      <c r="AM876" s="5"/>
      <c r="AN876" s="5"/>
      <c r="AO876" s="5"/>
    </row>
    <row r="877" ht="12.0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  <c r="AF877" s="5"/>
      <c r="AG877" s="5"/>
      <c r="AH877" s="5"/>
      <c r="AI877" s="5"/>
      <c r="AJ877" s="5"/>
      <c r="AK877" s="5"/>
      <c r="AL877" s="5"/>
      <c r="AM877" s="5"/>
      <c r="AN877" s="5"/>
      <c r="AO877" s="5"/>
    </row>
    <row r="878" ht="12.0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  <c r="AF878" s="5"/>
      <c r="AG878" s="5"/>
      <c r="AH878" s="5"/>
      <c r="AI878" s="5"/>
      <c r="AJ878" s="5"/>
      <c r="AK878" s="5"/>
      <c r="AL878" s="5"/>
      <c r="AM878" s="5"/>
      <c r="AN878" s="5"/>
      <c r="AO878" s="5"/>
    </row>
    <row r="879" ht="12.0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  <c r="AF879" s="5"/>
      <c r="AG879" s="5"/>
      <c r="AH879" s="5"/>
      <c r="AI879" s="5"/>
      <c r="AJ879" s="5"/>
      <c r="AK879" s="5"/>
      <c r="AL879" s="5"/>
      <c r="AM879" s="5"/>
      <c r="AN879" s="5"/>
      <c r="AO879" s="5"/>
    </row>
    <row r="880" ht="12.0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  <c r="AF880" s="5"/>
      <c r="AG880" s="5"/>
      <c r="AH880" s="5"/>
      <c r="AI880" s="5"/>
      <c r="AJ880" s="5"/>
      <c r="AK880" s="5"/>
      <c r="AL880" s="5"/>
      <c r="AM880" s="5"/>
      <c r="AN880" s="5"/>
      <c r="AO880" s="5"/>
    </row>
    <row r="881" ht="12.0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  <c r="AF881" s="5"/>
      <c r="AG881" s="5"/>
      <c r="AH881" s="5"/>
      <c r="AI881" s="5"/>
      <c r="AJ881" s="5"/>
      <c r="AK881" s="5"/>
      <c r="AL881" s="5"/>
      <c r="AM881" s="5"/>
      <c r="AN881" s="5"/>
      <c r="AO881" s="5"/>
    </row>
    <row r="882" ht="12.0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  <c r="AF882" s="5"/>
      <c r="AG882" s="5"/>
      <c r="AH882" s="5"/>
      <c r="AI882" s="5"/>
      <c r="AJ882" s="5"/>
      <c r="AK882" s="5"/>
      <c r="AL882" s="5"/>
      <c r="AM882" s="5"/>
      <c r="AN882" s="5"/>
      <c r="AO882" s="5"/>
    </row>
    <row r="883" ht="12.0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  <c r="AF883" s="5"/>
      <c r="AG883" s="5"/>
      <c r="AH883" s="5"/>
      <c r="AI883" s="5"/>
      <c r="AJ883" s="5"/>
      <c r="AK883" s="5"/>
      <c r="AL883" s="5"/>
      <c r="AM883" s="5"/>
      <c r="AN883" s="5"/>
      <c r="AO883" s="5"/>
    </row>
    <row r="884" ht="12.0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  <c r="AF884" s="5"/>
      <c r="AG884" s="5"/>
      <c r="AH884" s="5"/>
      <c r="AI884" s="5"/>
      <c r="AJ884" s="5"/>
      <c r="AK884" s="5"/>
      <c r="AL884" s="5"/>
      <c r="AM884" s="5"/>
      <c r="AN884" s="5"/>
      <c r="AO884" s="5"/>
    </row>
    <row r="885" ht="12.0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  <c r="AF885" s="5"/>
      <c r="AG885" s="5"/>
      <c r="AH885" s="5"/>
      <c r="AI885" s="5"/>
      <c r="AJ885" s="5"/>
      <c r="AK885" s="5"/>
      <c r="AL885" s="5"/>
      <c r="AM885" s="5"/>
      <c r="AN885" s="5"/>
      <c r="AO885" s="5"/>
    </row>
    <row r="886" ht="12.0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  <c r="AF886" s="5"/>
      <c r="AG886" s="5"/>
      <c r="AH886" s="5"/>
      <c r="AI886" s="5"/>
      <c r="AJ886" s="5"/>
      <c r="AK886" s="5"/>
      <c r="AL886" s="5"/>
      <c r="AM886" s="5"/>
      <c r="AN886" s="5"/>
      <c r="AO886" s="5"/>
    </row>
    <row r="887" ht="12.0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  <c r="AF887" s="5"/>
      <c r="AG887" s="5"/>
      <c r="AH887" s="5"/>
      <c r="AI887" s="5"/>
      <c r="AJ887" s="5"/>
      <c r="AK887" s="5"/>
      <c r="AL887" s="5"/>
      <c r="AM887" s="5"/>
      <c r="AN887" s="5"/>
      <c r="AO887" s="5"/>
    </row>
    <row r="888" ht="12.0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  <c r="AF888" s="5"/>
      <c r="AG888" s="5"/>
      <c r="AH888" s="5"/>
      <c r="AI888" s="5"/>
      <c r="AJ888" s="5"/>
      <c r="AK888" s="5"/>
      <c r="AL888" s="5"/>
      <c r="AM888" s="5"/>
      <c r="AN888" s="5"/>
      <c r="AO888" s="5"/>
    </row>
    <row r="889" ht="12.0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  <c r="AF889" s="5"/>
      <c r="AG889" s="5"/>
      <c r="AH889" s="5"/>
      <c r="AI889" s="5"/>
      <c r="AJ889" s="5"/>
      <c r="AK889" s="5"/>
      <c r="AL889" s="5"/>
      <c r="AM889" s="5"/>
      <c r="AN889" s="5"/>
      <c r="AO889" s="5"/>
    </row>
    <row r="890" ht="12.0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  <c r="AF890" s="5"/>
      <c r="AG890" s="5"/>
      <c r="AH890" s="5"/>
      <c r="AI890" s="5"/>
      <c r="AJ890" s="5"/>
      <c r="AK890" s="5"/>
      <c r="AL890" s="5"/>
      <c r="AM890" s="5"/>
      <c r="AN890" s="5"/>
      <c r="AO890" s="5"/>
    </row>
    <row r="891" ht="12.0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  <c r="AF891" s="5"/>
      <c r="AG891" s="5"/>
      <c r="AH891" s="5"/>
      <c r="AI891" s="5"/>
      <c r="AJ891" s="5"/>
      <c r="AK891" s="5"/>
      <c r="AL891" s="5"/>
      <c r="AM891" s="5"/>
      <c r="AN891" s="5"/>
      <c r="AO891" s="5"/>
    </row>
    <row r="892" ht="12.0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  <c r="AF892" s="5"/>
      <c r="AG892" s="5"/>
      <c r="AH892" s="5"/>
      <c r="AI892" s="5"/>
      <c r="AJ892" s="5"/>
      <c r="AK892" s="5"/>
      <c r="AL892" s="5"/>
      <c r="AM892" s="5"/>
      <c r="AN892" s="5"/>
      <c r="AO892" s="5"/>
    </row>
    <row r="893" ht="12.0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  <c r="AF893" s="5"/>
      <c r="AG893" s="5"/>
      <c r="AH893" s="5"/>
      <c r="AI893" s="5"/>
      <c r="AJ893" s="5"/>
      <c r="AK893" s="5"/>
      <c r="AL893" s="5"/>
      <c r="AM893" s="5"/>
      <c r="AN893" s="5"/>
      <c r="AO893" s="5"/>
    </row>
    <row r="894" ht="12.0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  <c r="AF894" s="5"/>
      <c r="AG894" s="5"/>
      <c r="AH894" s="5"/>
      <c r="AI894" s="5"/>
      <c r="AJ894" s="5"/>
      <c r="AK894" s="5"/>
      <c r="AL894" s="5"/>
      <c r="AM894" s="5"/>
      <c r="AN894" s="5"/>
      <c r="AO894" s="5"/>
    </row>
    <row r="895" ht="12.0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  <c r="AF895" s="5"/>
      <c r="AG895" s="5"/>
      <c r="AH895" s="5"/>
      <c r="AI895" s="5"/>
      <c r="AJ895" s="5"/>
      <c r="AK895" s="5"/>
      <c r="AL895" s="5"/>
      <c r="AM895" s="5"/>
      <c r="AN895" s="5"/>
      <c r="AO895" s="5"/>
    </row>
    <row r="896" ht="12.0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  <c r="AF896" s="5"/>
      <c r="AG896" s="5"/>
      <c r="AH896" s="5"/>
      <c r="AI896" s="5"/>
      <c r="AJ896" s="5"/>
      <c r="AK896" s="5"/>
      <c r="AL896" s="5"/>
      <c r="AM896" s="5"/>
      <c r="AN896" s="5"/>
      <c r="AO896" s="5"/>
    </row>
    <row r="897" ht="12.0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  <c r="AF897" s="5"/>
      <c r="AG897" s="5"/>
      <c r="AH897" s="5"/>
      <c r="AI897" s="5"/>
      <c r="AJ897" s="5"/>
      <c r="AK897" s="5"/>
      <c r="AL897" s="5"/>
      <c r="AM897" s="5"/>
      <c r="AN897" s="5"/>
      <c r="AO897" s="5"/>
    </row>
    <row r="898" ht="12.0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  <c r="AF898" s="5"/>
      <c r="AG898" s="5"/>
      <c r="AH898" s="5"/>
      <c r="AI898" s="5"/>
      <c r="AJ898" s="5"/>
      <c r="AK898" s="5"/>
      <c r="AL898" s="5"/>
      <c r="AM898" s="5"/>
      <c r="AN898" s="5"/>
      <c r="AO898" s="5"/>
    </row>
    <row r="899" ht="12.0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  <c r="AF899" s="5"/>
      <c r="AG899" s="5"/>
      <c r="AH899" s="5"/>
      <c r="AI899" s="5"/>
      <c r="AJ899" s="5"/>
      <c r="AK899" s="5"/>
      <c r="AL899" s="5"/>
      <c r="AM899" s="5"/>
      <c r="AN899" s="5"/>
      <c r="AO899" s="5"/>
    </row>
    <row r="900" ht="12.0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  <c r="AF900" s="5"/>
      <c r="AG900" s="5"/>
      <c r="AH900" s="5"/>
      <c r="AI900" s="5"/>
      <c r="AJ900" s="5"/>
      <c r="AK900" s="5"/>
      <c r="AL900" s="5"/>
      <c r="AM900" s="5"/>
      <c r="AN900" s="5"/>
      <c r="AO900" s="5"/>
    </row>
    <row r="901" ht="12.0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  <c r="AF901" s="5"/>
      <c r="AG901" s="5"/>
      <c r="AH901" s="5"/>
      <c r="AI901" s="5"/>
      <c r="AJ901" s="5"/>
      <c r="AK901" s="5"/>
      <c r="AL901" s="5"/>
      <c r="AM901" s="5"/>
      <c r="AN901" s="5"/>
      <c r="AO901" s="5"/>
    </row>
    <row r="902" ht="12.0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  <c r="AF902" s="5"/>
      <c r="AG902" s="5"/>
      <c r="AH902" s="5"/>
      <c r="AI902" s="5"/>
      <c r="AJ902" s="5"/>
      <c r="AK902" s="5"/>
      <c r="AL902" s="5"/>
      <c r="AM902" s="5"/>
      <c r="AN902" s="5"/>
      <c r="AO902" s="5"/>
    </row>
    <row r="903" ht="12.0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  <c r="AF903" s="5"/>
      <c r="AG903" s="5"/>
      <c r="AH903" s="5"/>
      <c r="AI903" s="5"/>
      <c r="AJ903" s="5"/>
      <c r="AK903" s="5"/>
      <c r="AL903" s="5"/>
      <c r="AM903" s="5"/>
      <c r="AN903" s="5"/>
      <c r="AO903" s="5"/>
    </row>
    <row r="904" ht="12.0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  <c r="AF904" s="5"/>
      <c r="AG904" s="5"/>
      <c r="AH904" s="5"/>
      <c r="AI904" s="5"/>
      <c r="AJ904" s="5"/>
      <c r="AK904" s="5"/>
      <c r="AL904" s="5"/>
      <c r="AM904" s="5"/>
      <c r="AN904" s="5"/>
      <c r="AO904" s="5"/>
    </row>
    <row r="905" ht="12.0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  <c r="AF905" s="5"/>
      <c r="AG905" s="5"/>
      <c r="AH905" s="5"/>
      <c r="AI905" s="5"/>
      <c r="AJ905" s="5"/>
      <c r="AK905" s="5"/>
      <c r="AL905" s="5"/>
      <c r="AM905" s="5"/>
      <c r="AN905" s="5"/>
      <c r="AO905" s="5"/>
    </row>
    <row r="906" ht="12.0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  <c r="AF906" s="5"/>
      <c r="AG906" s="5"/>
      <c r="AH906" s="5"/>
      <c r="AI906" s="5"/>
      <c r="AJ906" s="5"/>
      <c r="AK906" s="5"/>
      <c r="AL906" s="5"/>
      <c r="AM906" s="5"/>
      <c r="AN906" s="5"/>
      <c r="AO906" s="5"/>
    </row>
    <row r="907" ht="12.0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  <c r="AF907" s="5"/>
      <c r="AG907" s="5"/>
      <c r="AH907" s="5"/>
      <c r="AI907" s="5"/>
      <c r="AJ907" s="5"/>
      <c r="AK907" s="5"/>
      <c r="AL907" s="5"/>
      <c r="AM907" s="5"/>
      <c r="AN907" s="5"/>
      <c r="AO907" s="5"/>
    </row>
    <row r="908" ht="12.0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  <c r="AF908" s="5"/>
      <c r="AG908" s="5"/>
      <c r="AH908" s="5"/>
      <c r="AI908" s="5"/>
      <c r="AJ908" s="5"/>
      <c r="AK908" s="5"/>
      <c r="AL908" s="5"/>
      <c r="AM908" s="5"/>
      <c r="AN908" s="5"/>
      <c r="AO908" s="5"/>
    </row>
    <row r="909" ht="12.0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  <c r="AF909" s="5"/>
      <c r="AG909" s="5"/>
      <c r="AH909" s="5"/>
      <c r="AI909" s="5"/>
      <c r="AJ909" s="5"/>
      <c r="AK909" s="5"/>
      <c r="AL909" s="5"/>
      <c r="AM909" s="5"/>
      <c r="AN909" s="5"/>
      <c r="AO909" s="5"/>
    </row>
    <row r="910" ht="12.0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  <c r="AF910" s="5"/>
      <c r="AG910" s="5"/>
      <c r="AH910" s="5"/>
      <c r="AI910" s="5"/>
      <c r="AJ910" s="5"/>
      <c r="AK910" s="5"/>
      <c r="AL910" s="5"/>
      <c r="AM910" s="5"/>
      <c r="AN910" s="5"/>
      <c r="AO910" s="5"/>
    </row>
    <row r="911" ht="12.0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  <c r="AF911" s="5"/>
      <c r="AG911" s="5"/>
      <c r="AH911" s="5"/>
      <c r="AI911" s="5"/>
      <c r="AJ911" s="5"/>
      <c r="AK911" s="5"/>
      <c r="AL911" s="5"/>
      <c r="AM911" s="5"/>
      <c r="AN911" s="5"/>
      <c r="AO911" s="5"/>
    </row>
    <row r="912" ht="12.0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  <c r="AF912" s="5"/>
      <c r="AG912" s="5"/>
      <c r="AH912" s="5"/>
      <c r="AI912" s="5"/>
      <c r="AJ912" s="5"/>
      <c r="AK912" s="5"/>
      <c r="AL912" s="5"/>
      <c r="AM912" s="5"/>
      <c r="AN912" s="5"/>
      <c r="AO912" s="5"/>
    </row>
    <row r="913" ht="12.0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  <c r="AF913" s="5"/>
      <c r="AG913" s="5"/>
      <c r="AH913" s="5"/>
      <c r="AI913" s="5"/>
      <c r="AJ913" s="5"/>
      <c r="AK913" s="5"/>
      <c r="AL913" s="5"/>
      <c r="AM913" s="5"/>
      <c r="AN913" s="5"/>
      <c r="AO913" s="5"/>
    </row>
    <row r="914" ht="12.0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  <c r="AF914" s="5"/>
      <c r="AG914" s="5"/>
      <c r="AH914" s="5"/>
      <c r="AI914" s="5"/>
      <c r="AJ914" s="5"/>
      <c r="AK914" s="5"/>
      <c r="AL914" s="5"/>
      <c r="AM914" s="5"/>
      <c r="AN914" s="5"/>
      <c r="AO914" s="5"/>
    </row>
    <row r="915" ht="12.0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  <c r="AF915" s="5"/>
      <c r="AG915" s="5"/>
      <c r="AH915" s="5"/>
      <c r="AI915" s="5"/>
      <c r="AJ915" s="5"/>
      <c r="AK915" s="5"/>
      <c r="AL915" s="5"/>
      <c r="AM915" s="5"/>
      <c r="AN915" s="5"/>
      <c r="AO915" s="5"/>
    </row>
    <row r="916" ht="12.0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  <c r="AF916" s="5"/>
      <c r="AG916" s="5"/>
      <c r="AH916" s="5"/>
      <c r="AI916" s="5"/>
      <c r="AJ916" s="5"/>
      <c r="AK916" s="5"/>
      <c r="AL916" s="5"/>
      <c r="AM916" s="5"/>
      <c r="AN916" s="5"/>
      <c r="AO916" s="5"/>
    </row>
    <row r="917" ht="12.0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  <c r="AF917" s="5"/>
      <c r="AG917" s="5"/>
      <c r="AH917" s="5"/>
      <c r="AI917" s="5"/>
      <c r="AJ917" s="5"/>
      <c r="AK917" s="5"/>
      <c r="AL917" s="5"/>
      <c r="AM917" s="5"/>
      <c r="AN917" s="5"/>
      <c r="AO917" s="5"/>
    </row>
    <row r="918" ht="12.0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  <c r="AF918" s="5"/>
      <c r="AG918" s="5"/>
      <c r="AH918" s="5"/>
      <c r="AI918" s="5"/>
      <c r="AJ918" s="5"/>
      <c r="AK918" s="5"/>
      <c r="AL918" s="5"/>
      <c r="AM918" s="5"/>
      <c r="AN918" s="5"/>
      <c r="AO918" s="5"/>
    </row>
    <row r="919" ht="12.0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  <c r="AF919" s="5"/>
      <c r="AG919" s="5"/>
      <c r="AH919" s="5"/>
      <c r="AI919" s="5"/>
      <c r="AJ919" s="5"/>
      <c r="AK919" s="5"/>
      <c r="AL919" s="5"/>
      <c r="AM919" s="5"/>
      <c r="AN919" s="5"/>
      <c r="AO919" s="5"/>
    </row>
    <row r="920" ht="12.0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  <c r="AF920" s="5"/>
      <c r="AG920" s="5"/>
      <c r="AH920" s="5"/>
      <c r="AI920" s="5"/>
      <c r="AJ920" s="5"/>
      <c r="AK920" s="5"/>
      <c r="AL920" s="5"/>
      <c r="AM920" s="5"/>
      <c r="AN920" s="5"/>
      <c r="AO920" s="5"/>
    </row>
    <row r="921" ht="12.0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  <c r="AF921" s="5"/>
      <c r="AG921" s="5"/>
      <c r="AH921" s="5"/>
      <c r="AI921" s="5"/>
      <c r="AJ921" s="5"/>
      <c r="AK921" s="5"/>
      <c r="AL921" s="5"/>
      <c r="AM921" s="5"/>
      <c r="AN921" s="5"/>
      <c r="AO921" s="5"/>
    </row>
    <row r="922" ht="12.0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  <c r="AF922" s="5"/>
      <c r="AG922" s="5"/>
      <c r="AH922" s="5"/>
      <c r="AI922" s="5"/>
      <c r="AJ922" s="5"/>
      <c r="AK922" s="5"/>
      <c r="AL922" s="5"/>
      <c r="AM922" s="5"/>
      <c r="AN922" s="5"/>
      <c r="AO922" s="5"/>
    </row>
    <row r="923" ht="12.0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  <c r="AF923" s="5"/>
      <c r="AG923" s="5"/>
      <c r="AH923" s="5"/>
      <c r="AI923" s="5"/>
      <c r="AJ923" s="5"/>
      <c r="AK923" s="5"/>
      <c r="AL923" s="5"/>
      <c r="AM923" s="5"/>
      <c r="AN923" s="5"/>
      <c r="AO923" s="5"/>
    </row>
    <row r="924" ht="12.0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  <c r="AF924" s="5"/>
      <c r="AG924" s="5"/>
      <c r="AH924" s="5"/>
      <c r="AI924" s="5"/>
      <c r="AJ924" s="5"/>
      <c r="AK924" s="5"/>
      <c r="AL924" s="5"/>
      <c r="AM924" s="5"/>
      <c r="AN924" s="5"/>
      <c r="AO924" s="5"/>
    </row>
    <row r="925" ht="12.0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  <c r="AF925" s="5"/>
      <c r="AG925" s="5"/>
      <c r="AH925" s="5"/>
      <c r="AI925" s="5"/>
      <c r="AJ925" s="5"/>
      <c r="AK925" s="5"/>
      <c r="AL925" s="5"/>
      <c r="AM925" s="5"/>
      <c r="AN925" s="5"/>
      <c r="AO925" s="5"/>
    </row>
    <row r="926" ht="12.0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  <c r="AF926" s="5"/>
      <c r="AG926" s="5"/>
      <c r="AH926" s="5"/>
      <c r="AI926" s="5"/>
      <c r="AJ926" s="5"/>
      <c r="AK926" s="5"/>
      <c r="AL926" s="5"/>
      <c r="AM926" s="5"/>
      <c r="AN926" s="5"/>
      <c r="AO926" s="5"/>
    </row>
    <row r="927" ht="12.0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  <c r="AF927" s="5"/>
      <c r="AG927" s="5"/>
      <c r="AH927" s="5"/>
      <c r="AI927" s="5"/>
      <c r="AJ927" s="5"/>
      <c r="AK927" s="5"/>
      <c r="AL927" s="5"/>
      <c r="AM927" s="5"/>
      <c r="AN927" s="5"/>
      <c r="AO927" s="5"/>
    </row>
    <row r="928" ht="12.0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  <c r="AF928" s="5"/>
      <c r="AG928" s="5"/>
      <c r="AH928" s="5"/>
      <c r="AI928" s="5"/>
      <c r="AJ928" s="5"/>
      <c r="AK928" s="5"/>
      <c r="AL928" s="5"/>
      <c r="AM928" s="5"/>
      <c r="AN928" s="5"/>
      <c r="AO928" s="5"/>
    </row>
    <row r="929" ht="12.0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  <c r="AF929" s="5"/>
      <c r="AG929" s="5"/>
      <c r="AH929" s="5"/>
      <c r="AI929" s="5"/>
      <c r="AJ929" s="5"/>
      <c r="AK929" s="5"/>
      <c r="AL929" s="5"/>
      <c r="AM929" s="5"/>
      <c r="AN929" s="5"/>
      <c r="AO929" s="5"/>
    </row>
    <row r="930" ht="12.0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  <c r="AF930" s="5"/>
      <c r="AG930" s="5"/>
      <c r="AH930" s="5"/>
      <c r="AI930" s="5"/>
      <c r="AJ930" s="5"/>
      <c r="AK930" s="5"/>
      <c r="AL930" s="5"/>
      <c r="AM930" s="5"/>
      <c r="AN930" s="5"/>
      <c r="AO930" s="5"/>
    </row>
    <row r="931" ht="12.0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  <c r="AF931" s="5"/>
      <c r="AG931" s="5"/>
      <c r="AH931" s="5"/>
      <c r="AI931" s="5"/>
      <c r="AJ931" s="5"/>
      <c r="AK931" s="5"/>
      <c r="AL931" s="5"/>
      <c r="AM931" s="5"/>
      <c r="AN931" s="5"/>
      <c r="AO931" s="5"/>
    </row>
    <row r="932" ht="12.0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  <c r="AF932" s="5"/>
      <c r="AG932" s="5"/>
      <c r="AH932" s="5"/>
      <c r="AI932" s="5"/>
      <c r="AJ932" s="5"/>
      <c r="AK932" s="5"/>
      <c r="AL932" s="5"/>
      <c r="AM932" s="5"/>
      <c r="AN932" s="5"/>
      <c r="AO932" s="5"/>
    </row>
    <row r="933" ht="12.0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  <c r="AF933" s="5"/>
      <c r="AG933" s="5"/>
      <c r="AH933" s="5"/>
      <c r="AI933" s="5"/>
      <c r="AJ933" s="5"/>
      <c r="AK933" s="5"/>
      <c r="AL933" s="5"/>
      <c r="AM933" s="5"/>
      <c r="AN933" s="5"/>
      <c r="AO933" s="5"/>
    </row>
    <row r="934" ht="12.0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  <c r="AF934" s="5"/>
      <c r="AG934" s="5"/>
      <c r="AH934" s="5"/>
      <c r="AI934" s="5"/>
      <c r="AJ934" s="5"/>
      <c r="AK934" s="5"/>
      <c r="AL934" s="5"/>
      <c r="AM934" s="5"/>
      <c r="AN934" s="5"/>
      <c r="AO934" s="5"/>
    </row>
    <row r="935" ht="12.0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  <c r="AF935" s="5"/>
      <c r="AG935" s="5"/>
      <c r="AH935" s="5"/>
      <c r="AI935" s="5"/>
      <c r="AJ935" s="5"/>
      <c r="AK935" s="5"/>
      <c r="AL935" s="5"/>
      <c r="AM935" s="5"/>
      <c r="AN935" s="5"/>
      <c r="AO935" s="5"/>
    </row>
    <row r="936" ht="12.0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  <c r="AF936" s="5"/>
      <c r="AG936" s="5"/>
      <c r="AH936" s="5"/>
      <c r="AI936" s="5"/>
      <c r="AJ936" s="5"/>
      <c r="AK936" s="5"/>
      <c r="AL936" s="5"/>
      <c r="AM936" s="5"/>
      <c r="AN936" s="5"/>
      <c r="AO936" s="5"/>
    </row>
    <row r="937" ht="12.0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  <c r="AF937" s="5"/>
      <c r="AG937" s="5"/>
      <c r="AH937" s="5"/>
      <c r="AI937" s="5"/>
      <c r="AJ937" s="5"/>
      <c r="AK937" s="5"/>
      <c r="AL937" s="5"/>
      <c r="AM937" s="5"/>
      <c r="AN937" s="5"/>
      <c r="AO937" s="5"/>
    </row>
    <row r="938" ht="12.0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  <c r="AF938" s="5"/>
      <c r="AG938" s="5"/>
      <c r="AH938" s="5"/>
      <c r="AI938" s="5"/>
      <c r="AJ938" s="5"/>
      <c r="AK938" s="5"/>
      <c r="AL938" s="5"/>
      <c r="AM938" s="5"/>
      <c r="AN938" s="5"/>
      <c r="AO938" s="5"/>
    </row>
    <row r="939" ht="12.0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  <c r="AF939" s="5"/>
      <c r="AG939" s="5"/>
      <c r="AH939" s="5"/>
      <c r="AI939" s="5"/>
      <c r="AJ939" s="5"/>
      <c r="AK939" s="5"/>
      <c r="AL939" s="5"/>
      <c r="AM939" s="5"/>
      <c r="AN939" s="5"/>
      <c r="AO939" s="5"/>
    </row>
    <row r="940" ht="12.0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  <c r="AF940" s="5"/>
      <c r="AG940" s="5"/>
      <c r="AH940" s="5"/>
      <c r="AI940" s="5"/>
      <c r="AJ940" s="5"/>
      <c r="AK940" s="5"/>
      <c r="AL940" s="5"/>
      <c r="AM940" s="5"/>
      <c r="AN940" s="5"/>
      <c r="AO940" s="5"/>
    </row>
    <row r="941" ht="12.0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  <c r="AF941" s="5"/>
      <c r="AG941" s="5"/>
      <c r="AH941" s="5"/>
      <c r="AI941" s="5"/>
      <c r="AJ941" s="5"/>
      <c r="AK941" s="5"/>
      <c r="AL941" s="5"/>
      <c r="AM941" s="5"/>
      <c r="AN941" s="5"/>
      <c r="AO941" s="5"/>
    </row>
    <row r="942" ht="12.0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  <c r="AF942" s="5"/>
      <c r="AG942" s="5"/>
      <c r="AH942" s="5"/>
      <c r="AI942" s="5"/>
      <c r="AJ942" s="5"/>
      <c r="AK942" s="5"/>
      <c r="AL942" s="5"/>
      <c r="AM942" s="5"/>
      <c r="AN942" s="5"/>
      <c r="AO942" s="5"/>
    </row>
    <row r="943" ht="12.0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  <c r="AF943" s="5"/>
      <c r="AG943" s="5"/>
      <c r="AH943" s="5"/>
      <c r="AI943" s="5"/>
      <c r="AJ943" s="5"/>
      <c r="AK943" s="5"/>
      <c r="AL943" s="5"/>
      <c r="AM943" s="5"/>
      <c r="AN943" s="5"/>
      <c r="AO943" s="5"/>
    </row>
    <row r="944" ht="12.0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  <c r="AF944" s="5"/>
      <c r="AG944" s="5"/>
      <c r="AH944" s="5"/>
      <c r="AI944" s="5"/>
      <c r="AJ944" s="5"/>
      <c r="AK944" s="5"/>
      <c r="AL944" s="5"/>
      <c r="AM944" s="5"/>
      <c r="AN944" s="5"/>
      <c r="AO944" s="5"/>
    </row>
    <row r="945" ht="12.0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  <c r="AF945" s="5"/>
      <c r="AG945" s="5"/>
      <c r="AH945" s="5"/>
      <c r="AI945" s="5"/>
      <c r="AJ945" s="5"/>
      <c r="AK945" s="5"/>
      <c r="AL945" s="5"/>
      <c r="AM945" s="5"/>
      <c r="AN945" s="5"/>
      <c r="AO945" s="5"/>
    </row>
    <row r="946" ht="12.0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  <c r="AF946" s="5"/>
      <c r="AG946" s="5"/>
      <c r="AH946" s="5"/>
      <c r="AI946" s="5"/>
      <c r="AJ946" s="5"/>
      <c r="AK946" s="5"/>
      <c r="AL946" s="5"/>
      <c r="AM946" s="5"/>
      <c r="AN946" s="5"/>
      <c r="AO946" s="5"/>
    </row>
    <row r="947" ht="12.0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  <c r="AF947" s="5"/>
      <c r="AG947" s="5"/>
      <c r="AH947" s="5"/>
      <c r="AI947" s="5"/>
      <c r="AJ947" s="5"/>
      <c r="AK947" s="5"/>
      <c r="AL947" s="5"/>
      <c r="AM947" s="5"/>
      <c r="AN947" s="5"/>
      <c r="AO947" s="5"/>
    </row>
    <row r="948" ht="12.0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  <c r="AF948" s="5"/>
      <c r="AG948" s="5"/>
      <c r="AH948" s="5"/>
      <c r="AI948" s="5"/>
      <c r="AJ948" s="5"/>
      <c r="AK948" s="5"/>
      <c r="AL948" s="5"/>
      <c r="AM948" s="5"/>
      <c r="AN948" s="5"/>
      <c r="AO948" s="5"/>
    </row>
    <row r="949" ht="12.0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  <c r="AF949" s="5"/>
      <c r="AG949" s="5"/>
      <c r="AH949" s="5"/>
      <c r="AI949" s="5"/>
      <c r="AJ949" s="5"/>
      <c r="AK949" s="5"/>
      <c r="AL949" s="5"/>
      <c r="AM949" s="5"/>
      <c r="AN949" s="5"/>
      <c r="AO949" s="5"/>
    </row>
    <row r="950" ht="12.0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  <c r="AF950" s="5"/>
      <c r="AG950" s="5"/>
      <c r="AH950" s="5"/>
      <c r="AI950" s="5"/>
      <c r="AJ950" s="5"/>
      <c r="AK950" s="5"/>
      <c r="AL950" s="5"/>
      <c r="AM950" s="5"/>
      <c r="AN950" s="5"/>
      <c r="AO950" s="5"/>
    </row>
    <row r="951" ht="12.0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  <c r="AF951" s="5"/>
      <c r="AG951" s="5"/>
      <c r="AH951" s="5"/>
      <c r="AI951" s="5"/>
      <c r="AJ951" s="5"/>
      <c r="AK951" s="5"/>
      <c r="AL951" s="5"/>
      <c r="AM951" s="5"/>
      <c r="AN951" s="5"/>
      <c r="AO951" s="5"/>
    </row>
    <row r="952" ht="12.0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  <c r="AF952" s="5"/>
      <c r="AG952" s="5"/>
      <c r="AH952" s="5"/>
      <c r="AI952" s="5"/>
      <c r="AJ952" s="5"/>
      <c r="AK952" s="5"/>
      <c r="AL952" s="5"/>
      <c r="AM952" s="5"/>
      <c r="AN952" s="5"/>
      <c r="AO952" s="5"/>
    </row>
    <row r="953" ht="12.0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  <c r="AF953" s="5"/>
      <c r="AG953" s="5"/>
      <c r="AH953" s="5"/>
      <c r="AI953" s="5"/>
      <c r="AJ953" s="5"/>
      <c r="AK953" s="5"/>
      <c r="AL953" s="5"/>
      <c r="AM953" s="5"/>
      <c r="AN953" s="5"/>
      <c r="AO953" s="5"/>
    </row>
    <row r="954" ht="12.0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  <c r="AF954" s="5"/>
      <c r="AG954" s="5"/>
      <c r="AH954" s="5"/>
      <c r="AI954" s="5"/>
      <c r="AJ954" s="5"/>
      <c r="AK954" s="5"/>
      <c r="AL954" s="5"/>
      <c r="AM954" s="5"/>
      <c r="AN954" s="5"/>
      <c r="AO954" s="5"/>
    </row>
    <row r="955" ht="12.0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  <c r="AF955" s="5"/>
      <c r="AG955" s="5"/>
      <c r="AH955" s="5"/>
      <c r="AI955" s="5"/>
      <c r="AJ955" s="5"/>
      <c r="AK955" s="5"/>
      <c r="AL955" s="5"/>
      <c r="AM955" s="5"/>
      <c r="AN955" s="5"/>
      <c r="AO955" s="5"/>
    </row>
    <row r="956" ht="12.0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  <c r="AF956" s="5"/>
      <c r="AG956" s="5"/>
      <c r="AH956" s="5"/>
      <c r="AI956" s="5"/>
      <c r="AJ956" s="5"/>
      <c r="AK956" s="5"/>
      <c r="AL956" s="5"/>
      <c r="AM956" s="5"/>
      <c r="AN956" s="5"/>
      <c r="AO956" s="5"/>
    </row>
    <row r="957" ht="12.0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  <c r="AF957" s="5"/>
      <c r="AG957" s="5"/>
      <c r="AH957" s="5"/>
      <c r="AI957" s="5"/>
      <c r="AJ957" s="5"/>
      <c r="AK957" s="5"/>
      <c r="AL957" s="5"/>
      <c r="AM957" s="5"/>
      <c r="AN957" s="5"/>
      <c r="AO957" s="5"/>
    </row>
    <row r="958" ht="12.0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  <c r="AF958" s="5"/>
      <c r="AG958" s="5"/>
      <c r="AH958" s="5"/>
      <c r="AI958" s="5"/>
      <c r="AJ958" s="5"/>
      <c r="AK958" s="5"/>
      <c r="AL958" s="5"/>
      <c r="AM958" s="5"/>
      <c r="AN958" s="5"/>
      <c r="AO958" s="5"/>
    </row>
    <row r="959" ht="12.0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  <c r="AF959" s="5"/>
      <c r="AG959" s="5"/>
      <c r="AH959" s="5"/>
      <c r="AI959" s="5"/>
      <c r="AJ959" s="5"/>
      <c r="AK959" s="5"/>
      <c r="AL959" s="5"/>
      <c r="AM959" s="5"/>
      <c r="AN959" s="5"/>
      <c r="AO959" s="5"/>
    </row>
    <row r="960" ht="12.0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  <c r="AF960" s="5"/>
      <c r="AG960" s="5"/>
      <c r="AH960" s="5"/>
      <c r="AI960" s="5"/>
      <c r="AJ960" s="5"/>
      <c r="AK960" s="5"/>
      <c r="AL960" s="5"/>
      <c r="AM960" s="5"/>
      <c r="AN960" s="5"/>
      <c r="AO960" s="5"/>
    </row>
    <row r="961" ht="12.0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  <c r="AF961" s="5"/>
      <c r="AG961" s="5"/>
      <c r="AH961" s="5"/>
      <c r="AI961" s="5"/>
      <c r="AJ961" s="5"/>
      <c r="AK961" s="5"/>
      <c r="AL961" s="5"/>
      <c r="AM961" s="5"/>
      <c r="AN961" s="5"/>
      <c r="AO961" s="5"/>
    </row>
    <row r="962" ht="12.0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  <c r="AF962" s="5"/>
      <c r="AG962" s="5"/>
      <c r="AH962" s="5"/>
      <c r="AI962" s="5"/>
      <c r="AJ962" s="5"/>
      <c r="AK962" s="5"/>
      <c r="AL962" s="5"/>
      <c r="AM962" s="5"/>
      <c r="AN962" s="5"/>
      <c r="AO962" s="5"/>
    </row>
    <row r="963" ht="12.0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  <c r="AF963" s="5"/>
      <c r="AG963" s="5"/>
      <c r="AH963" s="5"/>
      <c r="AI963" s="5"/>
      <c r="AJ963" s="5"/>
      <c r="AK963" s="5"/>
      <c r="AL963" s="5"/>
      <c r="AM963" s="5"/>
      <c r="AN963" s="5"/>
      <c r="AO963" s="5"/>
    </row>
    <row r="964" ht="12.0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  <c r="AF964" s="5"/>
      <c r="AG964" s="5"/>
      <c r="AH964" s="5"/>
      <c r="AI964" s="5"/>
      <c r="AJ964" s="5"/>
      <c r="AK964" s="5"/>
      <c r="AL964" s="5"/>
      <c r="AM964" s="5"/>
      <c r="AN964" s="5"/>
      <c r="AO964" s="5"/>
    </row>
    <row r="965" ht="12.0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  <c r="AF965" s="5"/>
      <c r="AG965" s="5"/>
      <c r="AH965" s="5"/>
      <c r="AI965" s="5"/>
      <c r="AJ965" s="5"/>
      <c r="AK965" s="5"/>
      <c r="AL965" s="5"/>
      <c r="AM965" s="5"/>
      <c r="AN965" s="5"/>
      <c r="AO965" s="5"/>
    </row>
    <row r="966" ht="12.0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  <c r="AF966" s="5"/>
      <c r="AG966" s="5"/>
      <c r="AH966" s="5"/>
      <c r="AI966" s="5"/>
      <c r="AJ966" s="5"/>
      <c r="AK966" s="5"/>
      <c r="AL966" s="5"/>
      <c r="AM966" s="5"/>
      <c r="AN966" s="5"/>
      <c r="AO966" s="5"/>
    </row>
    <row r="967" ht="12.0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  <c r="AF967" s="5"/>
      <c r="AG967" s="5"/>
      <c r="AH967" s="5"/>
      <c r="AI967" s="5"/>
      <c r="AJ967" s="5"/>
      <c r="AK967" s="5"/>
      <c r="AL967" s="5"/>
      <c r="AM967" s="5"/>
      <c r="AN967" s="5"/>
      <c r="AO967" s="5"/>
    </row>
    <row r="968" ht="12.0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  <c r="AF968" s="5"/>
      <c r="AG968" s="5"/>
      <c r="AH968" s="5"/>
      <c r="AI968" s="5"/>
      <c r="AJ968" s="5"/>
      <c r="AK968" s="5"/>
      <c r="AL968" s="5"/>
      <c r="AM968" s="5"/>
      <c r="AN968" s="5"/>
      <c r="AO968" s="5"/>
    </row>
    <row r="969" ht="12.0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  <c r="AF969" s="5"/>
      <c r="AG969" s="5"/>
      <c r="AH969" s="5"/>
      <c r="AI969" s="5"/>
      <c r="AJ969" s="5"/>
      <c r="AK969" s="5"/>
      <c r="AL969" s="5"/>
      <c r="AM969" s="5"/>
      <c r="AN969" s="5"/>
      <c r="AO969" s="5"/>
    </row>
    <row r="970" ht="12.0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  <c r="AF970" s="5"/>
      <c r="AG970" s="5"/>
      <c r="AH970" s="5"/>
      <c r="AI970" s="5"/>
      <c r="AJ970" s="5"/>
      <c r="AK970" s="5"/>
      <c r="AL970" s="5"/>
      <c r="AM970" s="5"/>
      <c r="AN970" s="5"/>
      <c r="AO970" s="5"/>
    </row>
    <row r="971" ht="12.0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  <c r="AF971" s="5"/>
      <c r="AG971" s="5"/>
      <c r="AH971" s="5"/>
      <c r="AI971" s="5"/>
      <c r="AJ971" s="5"/>
      <c r="AK971" s="5"/>
      <c r="AL971" s="5"/>
      <c r="AM971" s="5"/>
      <c r="AN971" s="5"/>
      <c r="AO971" s="5"/>
    </row>
    <row r="972" ht="12.0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  <c r="AF972" s="5"/>
      <c r="AG972" s="5"/>
      <c r="AH972" s="5"/>
      <c r="AI972" s="5"/>
      <c r="AJ972" s="5"/>
      <c r="AK972" s="5"/>
      <c r="AL972" s="5"/>
      <c r="AM972" s="5"/>
      <c r="AN972" s="5"/>
      <c r="AO972" s="5"/>
    </row>
    <row r="973" ht="12.0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  <c r="AF973" s="5"/>
      <c r="AG973" s="5"/>
      <c r="AH973" s="5"/>
      <c r="AI973" s="5"/>
      <c r="AJ973" s="5"/>
      <c r="AK973" s="5"/>
      <c r="AL973" s="5"/>
      <c r="AM973" s="5"/>
      <c r="AN973" s="5"/>
      <c r="AO973" s="5"/>
    </row>
    <row r="974" ht="12.0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  <c r="AF974" s="5"/>
      <c r="AG974" s="5"/>
      <c r="AH974" s="5"/>
      <c r="AI974" s="5"/>
      <c r="AJ974" s="5"/>
      <c r="AK974" s="5"/>
      <c r="AL974" s="5"/>
      <c r="AM974" s="5"/>
      <c r="AN974" s="5"/>
      <c r="AO974" s="5"/>
    </row>
    <row r="975" ht="12.0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  <c r="AF975" s="5"/>
      <c r="AG975" s="5"/>
      <c r="AH975" s="5"/>
      <c r="AI975" s="5"/>
      <c r="AJ975" s="5"/>
      <c r="AK975" s="5"/>
      <c r="AL975" s="5"/>
      <c r="AM975" s="5"/>
      <c r="AN975" s="5"/>
      <c r="AO975" s="5"/>
    </row>
    <row r="976" ht="12.0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  <c r="AF976" s="5"/>
      <c r="AG976" s="5"/>
      <c r="AH976" s="5"/>
      <c r="AI976" s="5"/>
      <c r="AJ976" s="5"/>
      <c r="AK976" s="5"/>
      <c r="AL976" s="5"/>
      <c r="AM976" s="5"/>
      <c r="AN976" s="5"/>
      <c r="AO976" s="5"/>
    </row>
    <row r="977" ht="12.0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  <c r="AF977" s="5"/>
      <c r="AG977" s="5"/>
      <c r="AH977" s="5"/>
      <c r="AI977" s="5"/>
      <c r="AJ977" s="5"/>
      <c r="AK977" s="5"/>
      <c r="AL977" s="5"/>
      <c r="AM977" s="5"/>
      <c r="AN977" s="5"/>
      <c r="AO977" s="5"/>
    </row>
    <row r="978" ht="12.0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  <c r="AF978" s="5"/>
      <c r="AG978" s="5"/>
      <c r="AH978" s="5"/>
      <c r="AI978" s="5"/>
      <c r="AJ978" s="5"/>
      <c r="AK978" s="5"/>
      <c r="AL978" s="5"/>
      <c r="AM978" s="5"/>
      <c r="AN978" s="5"/>
      <c r="AO978" s="5"/>
    </row>
    <row r="979" ht="12.0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  <c r="AF979" s="5"/>
      <c r="AG979" s="5"/>
      <c r="AH979" s="5"/>
      <c r="AI979" s="5"/>
      <c r="AJ979" s="5"/>
      <c r="AK979" s="5"/>
      <c r="AL979" s="5"/>
      <c r="AM979" s="5"/>
      <c r="AN979" s="5"/>
      <c r="AO979" s="5"/>
    </row>
    <row r="980" ht="12.0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  <c r="AF980" s="5"/>
      <c r="AG980" s="5"/>
      <c r="AH980" s="5"/>
      <c r="AI980" s="5"/>
      <c r="AJ980" s="5"/>
      <c r="AK980" s="5"/>
      <c r="AL980" s="5"/>
      <c r="AM980" s="5"/>
      <c r="AN980" s="5"/>
      <c r="AO980" s="5"/>
    </row>
    <row r="981" ht="12.0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  <c r="AF981" s="5"/>
      <c r="AG981" s="5"/>
      <c r="AH981" s="5"/>
      <c r="AI981" s="5"/>
      <c r="AJ981" s="5"/>
      <c r="AK981" s="5"/>
      <c r="AL981" s="5"/>
      <c r="AM981" s="5"/>
      <c r="AN981" s="5"/>
      <c r="AO981" s="5"/>
    </row>
    <row r="982" ht="12.0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  <c r="AF982" s="5"/>
      <c r="AG982" s="5"/>
      <c r="AH982" s="5"/>
      <c r="AI982" s="5"/>
      <c r="AJ982" s="5"/>
      <c r="AK982" s="5"/>
      <c r="AL982" s="5"/>
      <c r="AM982" s="5"/>
      <c r="AN982" s="5"/>
      <c r="AO982" s="5"/>
    </row>
    <row r="983" ht="12.0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  <c r="AF983" s="5"/>
      <c r="AG983" s="5"/>
      <c r="AH983" s="5"/>
      <c r="AI983" s="5"/>
      <c r="AJ983" s="5"/>
      <c r="AK983" s="5"/>
      <c r="AL983" s="5"/>
      <c r="AM983" s="5"/>
      <c r="AN983" s="5"/>
      <c r="AO983" s="5"/>
    </row>
    <row r="984" ht="12.0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  <c r="AF984" s="5"/>
      <c r="AG984" s="5"/>
      <c r="AH984" s="5"/>
      <c r="AI984" s="5"/>
      <c r="AJ984" s="5"/>
      <c r="AK984" s="5"/>
      <c r="AL984" s="5"/>
      <c r="AM984" s="5"/>
      <c r="AN984" s="5"/>
      <c r="AO984" s="5"/>
    </row>
    <row r="985" ht="12.0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  <c r="AF985" s="5"/>
      <c r="AG985" s="5"/>
      <c r="AH985" s="5"/>
      <c r="AI985" s="5"/>
      <c r="AJ985" s="5"/>
      <c r="AK985" s="5"/>
      <c r="AL985" s="5"/>
      <c r="AM985" s="5"/>
      <c r="AN985" s="5"/>
      <c r="AO985" s="5"/>
    </row>
    <row r="986" ht="12.0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  <c r="AF986" s="5"/>
      <c r="AG986" s="5"/>
      <c r="AH986" s="5"/>
      <c r="AI986" s="5"/>
      <c r="AJ986" s="5"/>
      <c r="AK986" s="5"/>
      <c r="AL986" s="5"/>
      <c r="AM986" s="5"/>
      <c r="AN986" s="5"/>
      <c r="AO986" s="5"/>
    </row>
    <row r="987" ht="12.0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  <c r="AF987" s="5"/>
      <c r="AG987" s="5"/>
      <c r="AH987" s="5"/>
      <c r="AI987" s="5"/>
      <c r="AJ987" s="5"/>
      <c r="AK987" s="5"/>
      <c r="AL987" s="5"/>
      <c r="AM987" s="5"/>
      <c r="AN987" s="5"/>
      <c r="AO987" s="5"/>
    </row>
    <row r="988" ht="12.0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  <c r="AF988" s="5"/>
      <c r="AG988" s="5"/>
      <c r="AH988" s="5"/>
      <c r="AI988" s="5"/>
      <c r="AJ988" s="5"/>
      <c r="AK988" s="5"/>
      <c r="AL988" s="5"/>
      <c r="AM988" s="5"/>
      <c r="AN988" s="5"/>
      <c r="AO988" s="5"/>
    </row>
    <row r="989" ht="12.0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  <c r="AF989" s="5"/>
      <c r="AG989" s="5"/>
      <c r="AH989" s="5"/>
      <c r="AI989" s="5"/>
      <c r="AJ989" s="5"/>
      <c r="AK989" s="5"/>
      <c r="AL989" s="5"/>
      <c r="AM989" s="5"/>
      <c r="AN989" s="5"/>
      <c r="AO989" s="5"/>
    </row>
    <row r="990" ht="12.0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  <c r="AF990" s="5"/>
      <c r="AG990" s="5"/>
      <c r="AH990" s="5"/>
      <c r="AI990" s="5"/>
      <c r="AJ990" s="5"/>
      <c r="AK990" s="5"/>
      <c r="AL990" s="5"/>
      <c r="AM990" s="5"/>
      <c r="AN990" s="5"/>
      <c r="AO990" s="5"/>
    </row>
    <row r="991" ht="12.0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  <c r="AF991" s="5"/>
      <c r="AG991" s="5"/>
      <c r="AH991" s="5"/>
      <c r="AI991" s="5"/>
      <c r="AJ991" s="5"/>
      <c r="AK991" s="5"/>
      <c r="AL991" s="5"/>
      <c r="AM991" s="5"/>
      <c r="AN991" s="5"/>
      <c r="AO991" s="5"/>
    </row>
    <row r="992" ht="12.0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  <c r="AF992" s="5"/>
      <c r="AG992" s="5"/>
      <c r="AH992" s="5"/>
      <c r="AI992" s="5"/>
      <c r="AJ992" s="5"/>
      <c r="AK992" s="5"/>
      <c r="AL992" s="5"/>
      <c r="AM992" s="5"/>
      <c r="AN992" s="5"/>
      <c r="AO992" s="5"/>
    </row>
    <row r="993" ht="12.0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  <c r="AF993" s="5"/>
      <c r="AG993" s="5"/>
      <c r="AH993" s="5"/>
      <c r="AI993" s="5"/>
      <c r="AJ993" s="5"/>
      <c r="AK993" s="5"/>
      <c r="AL993" s="5"/>
      <c r="AM993" s="5"/>
      <c r="AN993" s="5"/>
      <c r="AO993" s="5"/>
    </row>
    <row r="994" ht="12.0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  <c r="AF994" s="5"/>
      <c r="AG994" s="5"/>
      <c r="AH994" s="5"/>
      <c r="AI994" s="5"/>
      <c r="AJ994" s="5"/>
      <c r="AK994" s="5"/>
      <c r="AL994" s="5"/>
      <c r="AM994" s="5"/>
      <c r="AN994" s="5"/>
      <c r="AO994" s="5"/>
    </row>
    <row r="995" ht="12.0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  <c r="AF995" s="5"/>
      <c r="AG995" s="5"/>
      <c r="AH995" s="5"/>
      <c r="AI995" s="5"/>
      <c r="AJ995" s="5"/>
      <c r="AK995" s="5"/>
      <c r="AL995" s="5"/>
      <c r="AM995" s="5"/>
      <c r="AN995" s="5"/>
      <c r="AO995" s="5"/>
    </row>
    <row r="996" ht="12.0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  <c r="AF996" s="5"/>
      <c r="AG996" s="5"/>
      <c r="AH996" s="5"/>
      <c r="AI996" s="5"/>
      <c r="AJ996" s="5"/>
      <c r="AK996" s="5"/>
      <c r="AL996" s="5"/>
      <c r="AM996" s="5"/>
      <c r="AN996" s="5"/>
      <c r="AO996" s="5"/>
    </row>
    <row r="997" ht="12.0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  <c r="AF997" s="5"/>
      <c r="AG997" s="5"/>
      <c r="AH997" s="5"/>
      <c r="AI997" s="5"/>
      <c r="AJ997" s="5"/>
      <c r="AK997" s="5"/>
      <c r="AL997" s="5"/>
      <c r="AM997" s="5"/>
      <c r="AN997" s="5"/>
      <c r="AO997" s="5"/>
    </row>
    <row r="998" ht="12.0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  <c r="AF998" s="5"/>
      <c r="AG998" s="5"/>
      <c r="AH998" s="5"/>
      <c r="AI998" s="5"/>
      <c r="AJ998" s="5"/>
      <c r="AK998" s="5"/>
      <c r="AL998" s="5"/>
      <c r="AM998" s="5"/>
      <c r="AN998" s="5"/>
      <c r="AO998" s="5"/>
    </row>
    <row r="999" ht="12.0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  <c r="AF999" s="5"/>
      <c r="AG999" s="5"/>
      <c r="AH999" s="5"/>
      <c r="AI999" s="5"/>
      <c r="AJ999" s="5"/>
      <c r="AK999" s="5"/>
      <c r="AL999" s="5"/>
      <c r="AM999" s="5"/>
      <c r="AN999" s="5"/>
      <c r="AO999" s="5"/>
    </row>
    <row r="1000" ht="12.0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  <c r="AF1000" s="5"/>
      <c r="AG1000" s="5"/>
      <c r="AH1000" s="5"/>
      <c r="AI1000" s="5"/>
      <c r="AJ1000" s="5"/>
      <c r="AK1000" s="5"/>
      <c r="AL1000" s="5"/>
      <c r="AM1000" s="5"/>
      <c r="AN1000" s="5"/>
      <c r="AO1000" s="5"/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10.0"/>
    <col customWidth="1" min="2" max="2" width="8.43"/>
    <col customWidth="1" min="3" max="3" width="25.71"/>
  </cols>
  <sheetData>
    <row r="1">
      <c r="A1" s="19" t="s">
        <v>106</v>
      </c>
      <c r="B1" s="19"/>
      <c r="C1" s="19" t="s">
        <v>12</v>
      </c>
    </row>
    <row r="2">
      <c r="A2" s="19" t="s">
        <v>107</v>
      </c>
      <c r="B2" s="19" t="s">
        <v>108</v>
      </c>
      <c r="C2" s="19" t="s">
        <v>109</v>
      </c>
      <c r="D2" s="19" t="s">
        <v>110</v>
      </c>
    </row>
    <row r="3">
      <c r="A3" s="19">
        <v>2.0</v>
      </c>
      <c r="B3" s="19"/>
      <c r="C3" s="19" t="s">
        <v>111</v>
      </c>
      <c r="D3" s="19" t="s">
        <v>112</v>
      </c>
    </row>
    <row r="4">
      <c r="A4" s="19">
        <v>6.0</v>
      </c>
      <c r="B4" s="19"/>
      <c r="C4" s="19" t="s">
        <v>113</v>
      </c>
      <c r="D4" s="19" t="s">
        <v>114</v>
      </c>
    </row>
    <row r="5">
      <c r="A5" s="19">
        <v>10.0</v>
      </c>
      <c r="B5" s="19"/>
      <c r="C5" s="19" t="s">
        <v>115</v>
      </c>
      <c r="D5" s="19" t="s">
        <v>116</v>
      </c>
    </row>
    <row r="6">
      <c r="A6" s="19">
        <v>16.0</v>
      </c>
      <c r="B6" s="19"/>
      <c r="C6" s="19" t="s">
        <v>117</v>
      </c>
      <c r="D6" s="19" t="s">
        <v>118</v>
      </c>
    </row>
    <row r="7">
      <c r="A7" s="19">
        <v>12.0</v>
      </c>
      <c r="B7" s="19"/>
      <c r="C7" s="19" t="s">
        <v>119</v>
      </c>
      <c r="D7" s="19" t="s">
        <v>120</v>
      </c>
    </row>
    <row r="8">
      <c r="A8" s="19">
        <v>15.0</v>
      </c>
      <c r="B8" s="19"/>
      <c r="C8" s="19" t="s">
        <v>121</v>
      </c>
      <c r="D8" s="19" t="s">
        <v>122</v>
      </c>
    </row>
    <row r="9">
      <c r="A9" s="19">
        <v>8.0</v>
      </c>
      <c r="B9" s="19" t="s">
        <v>123</v>
      </c>
      <c r="C9" s="19" t="s">
        <v>124</v>
      </c>
      <c r="D9" s="19" t="s">
        <v>125</v>
      </c>
    </row>
    <row r="10">
      <c r="A10" s="19">
        <v>9.0</v>
      </c>
      <c r="B10" s="19"/>
      <c r="C10" s="19" t="s">
        <v>126</v>
      </c>
      <c r="D10" s="19" t="s">
        <v>127</v>
      </c>
    </row>
    <row r="11">
      <c r="A11" s="19">
        <v>5.0</v>
      </c>
      <c r="B11" s="19"/>
      <c r="C11" s="19" t="s">
        <v>128</v>
      </c>
      <c r="D11" s="19" t="s">
        <v>129</v>
      </c>
    </row>
    <row r="12">
      <c r="A12" s="19">
        <v>3.0</v>
      </c>
      <c r="B12" s="19"/>
      <c r="C12" s="19" t="s">
        <v>130</v>
      </c>
      <c r="D12" s="19" t="s">
        <v>131</v>
      </c>
    </row>
    <row r="13">
      <c r="A13" s="19">
        <v>18.0</v>
      </c>
      <c r="B13" s="19"/>
      <c r="C13" s="19" t="s">
        <v>132</v>
      </c>
      <c r="D13" s="19" t="s">
        <v>133</v>
      </c>
    </row>
    <row r="14">
      <c r="A14" s="39" t="s">
        <v>134</v>
      </c>
      <c r="B14" s="19"/>
      <c r="C14" s="39" t="s">
        <v>134</v>
      </c>
      <c r="D14" s="19"/>
    </row>
  </sheetData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7.29" defaultRowHeight="15.0"/>
  <cols>
    <col customWidth="1" min="1" max="1" width="22.86"/>
    <col customWidth="1" min="2" max="2" width="21.43"/>
    <col customWidth="1" min="3" max="3" width="22.14"/>
  </cols>
  <sheetData>
    <row r="1">
      <c r="A1" s="224" t="s">
        <v>135</v>
      </c>
    </row>
    <row r="2">
      <c r="A2" s="225"/>
    </row>
    <row r="3">
      <c r="A3" s="225" t="s">
        <v>136</v>
      </c>
    </row>
    <row r="4">
      <c r="A4" s="224" t="s">
        <v>137</v>
      </c>
    </row>
    <row r="5">
      <c r="A5" s="224" t="s">
        <v>138</v>
      </c>
    </row>
    <row r="6">
      <c r="A6" s="226"/>
    </row>
    <row r="7">
      <c r="A7" s="226" t="s">
        <v>139</v>
      </c>
    </row>
    <row r="8">
      <c r="B8" s="227" t="s">
        <v>140</v>
      </c>
    </row>
    <row r="9">
      <c r="B9" s="228" t="s">
        <v>141</v>
      </c>
    </row>
    <row r="10">
      <c r="B10" s="227" t="s">
        <v>142</v>
      </c>
    </row>
    <row r="11">
      <c r="B11" s="227" t="s">
        <v>143</v>
      </c>
    </row>
    <row r="12">
      <c r="B12" s="228" t="s">
        <v>144</v>
      </c>
    </row>
    <row r="13">
      <c r="A13" s="226" t="s">
        <v>145</v>
      </c>
      <c r="B13" s="229"/>
    </row>
    <row r="14">
      <c r="B14" s="227" t="s">
        <v>146</v>
      </c>
    </row>
    <row r="15">
      <c r="B15" s="228" t="s">
        <v>147</v>
      </c>
    </row>
    <row r="16">
      <c r="B16" s="228" t="s">
        <v>148</v>
      </c>
    </row>
    <row r="17">
      <c r="B17" s="227" t="s">
        <v>149</v>
      </c>
    </row>
    <row r="18">
      <c r="B18" s="228" t="s">
        <v>150</v>
      </c>
    </row>
    <row r="19">
      <c r="A19" s="226" t="s">
        <v>151</v>
      </c>
      <c r="B19" s="229"/>
    </row>
    <row r="20">
      <c r="B20" s="227" t="s">
        <v>152</v>
      </c>
    </row>
    <row r="21">
      <c r="B21" s="228" t="s">
        <v>153</v>
      </c>
    </row>
    <row r="22">
      <c r="B22" s="227" t="s">
        <v>154</v>
      </c>
    </row>
    <row r="23">
      <c r="B23" s="227" t="s">
        <v>155</v>
      </c>
    </row>
    <row r="24">
      <c r="B24" s="227" t="s">
        <v>156</v>
      </c>
    </row>
    <row r="25">
      <c r="B25" s="228" t="s">
        <v>157</v>
      </c>
    </row>
    <row r="26">
      <c r="A26" s="226" t="s">
        <v>158</v>
      </c>
      <c r="B26" s="229"/>
    </row>
    <row r="27">
      <c r="B27" s="227" t="s">
        <v>152</v>
      </c>
    </row>
    <row r="28">
      <c r="B28" s="228" t="s">
        <v>159</v>
      </c>
    </row>
    <row r="29">
      <c r="B29" s="227" t="s">
        <v>160</v>
      </c>
    </row>
    <row r="30">
      <c r="B30" s="227" t="s">
        <v>161</v>
      </c>
    </row>
    <row r="31">
      <c r="B31" s="228" t="s">
        <v>162</v>
      </c>
    </row>
    <row r="32">
      <c r="A32" s="226" t="s">
        <v>163</v>
      </c>
      <c r="B32" s="229"/>
    </row>
    <row r="33">
      <c r="B33" s="228" t="s">
        <v>164</v>
      </c>
    </row>
    <row r="34">
      <c r="A34" s="225"/>
      <c r="B34" s="230"/>
    </row>
    <row r="35">
      <c r="A35" s="225" t="s">
        <v>165</v>
      </c>
      <c r="B35" s="230"/>
    </row>
    <row r="36">
      <c r="A36" s="224" t="s">
        <v>166</v>
      </c>
      <c r="B36" s="230"/>
    </row>
    <row r="37">
      <c r="A37" s="19" t="s">
        <v>167</v>
      </c>
      <c r="B37" s="230"/>
    </row>
    <row r="38">
      <c r="A38" s="224" t="s">
        <v>168</v>
      </c>
      <c r="B38" s="230"/>
    </row>
    <row r="39">
      <c r="A39" s="224" t="s">
        <v>169</v>
      </c>
      <c r="B39" s="230"/>
    </row>
    <row r="40">
      <c r="A40" s="225"/>
      <c r="B40" s="230"/>
    </row>
    <row r="41">
      <c r="A41" s="225" t="s">
        <v>170</v>
      </c>
      <c r="B41" s="230"/>
    </row>
    <row r="42">
      <c r="A42" s="224" t="s">
        <v>166</v>
      </c>
      <c r="B42" s="230"/>
    </row>
    <row r="43">
      <c r="A43" s="224" t="s">
        <v>171</v>
      </c>
      <c r="B43" s="230"/>
    </row>
  </sheetData>
  <drawing r:id="rId1"/>
</worksheet>
</file>